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20490" windowHeight="7530"/>
  </bookViews>
  <sheets>
    <sheet name="Sheet1" sheetId="1" r:id="rId1"/>
    <sheet name="Sheet2" sheetId="2" r:id="rId2"/>
  </sheets>
  <definedNames>
    <definedName name="atools__A1_A6_1">Sheet2!$A$2:$A$6</definedName>
    <definedName name="atools__A1_A8_1">Sheet2!$A$2:$A$8</definedName>
    <definedName name="atools__C1_C6_1">Sheet2!$C$2:$C$6</definedName>
    <definedName name="atools__C1_C7_1">Sheet2!$C$2:$C$7</definedName>
    <definedName name="atools__E1_E10_1">Sheet2!$E$2:$E$10</definedName>
    <definedName name="atools__E1_E12_1">Sheet2!$E$2:$E$12</definedName>
    <definedName name="atools__E1_E13_1">Sheet2!$E$2:$E$13</definedName>
    <definedName name="atools__E1_E8_1">Sheet2!$E$2:$E$8</definedName>
    <definedName name="atools__G1_G5_1">Sheet2!$G$2:$G$5</definedName>
    <definedName name="atools__I1_I4_1">Sheet2!$I$2:$I$4</definedName>
    <definedName name="atools__K1_K10_1">Sheet2!$K$2:$K$10</definedName>
    <definedName name="atools__K1_K16_1">Sheet2!$K$2:$K$16</definedName>
    <definedName name="atools__K1_K17_1">Sheet2!$K$2:$K$17</definedName>
    <definedName name="atools__K1_K33_1">Sheet2!$K$2:$K$33</definedName>
    <definedName name="atools__K1_K34_1">Sheet2!$K$2:$K$34</definedName>
    <definedName name="atools__K1_K6_1">Sheet2!$K$2:$K$8</definedName>
    <definedName name="atools__K1_K7_1">Sheet2!$K$2:$K$9</definedName>
    <definedName name="atools__K1_K9_1">Sheet2!$K$2:$K$9</definedName>
    <definedName name="atools__M1_M15_1">Sheet2!$M$2:$M$15</definedName>
    <definedName name="atools__M1_M16_1">Sheet2!$M$2:$M$16</definedName>
    <definedName name="atools__O1_O5_1">Sheet2!$O$2:$O$5</definedName>
    <definedName name="atools__Q1_Q4_1">Sheet2!$Q$2:$Q$4</definedName>
    <definedName name="atools_list_filter_1" comment="1|1|0|0|0|error|Please select data in the list._x000d__x000a_(Add-in A-Tools: Author: Nguyen Duy Tuan - http://atoolspro.com)" localSheetId="0" hidden="1">Sheet1!$B$12:$B$166</definedName>
    <definedName name="atools_list_filter_1_proper" localSheetId="0" hidden="1">"1|1|0|0|0|error|Please select data in the list._x000D_
(Add-in A-Tools: Author: Nguyen Duy Tuan - http://atoolspro.com)|322|280|300|0|,||0||0"</definedName>
    <definedName name="atools_list_filter_1_source" localSheetId="0" hidden="1">Sheet2!$M$1:$M$16</definedName>
    <definedName name="atools_list_filter_2" comment="1|1|0|0|0|error|Please select data in the list._x000d__x000a_(Add-in A-Tools: Author: Nguyen Duy Tuan - http://atoolspro.com)" localSheetId="0" hidden="1">Sheet1!$H$12:$H$166</definedName>
    <definedName name="atools_list_filter_2_proper" localSheetId="0" hidden="1">"1|1|0|0|0|error|Please select data in the list._x000D_
(Add-in A-Tools: Author: Nguyen Duy Tuan - http://atoolspro.com)|322|280|300|0|,||0||0"</definedName>
    <definedName name="atools_list_filter_2_source" localSheetId="0" hidden="1">Sheet2!$A$1:$A$8</definedName>
    <definedName name="atools_list_filter_3" comment="1|1|0|0|0|error|Please select data in the list._x000d__x000a_(Add-in A-Tools: Author: Nguyen Duy Tuan - http://atoolspro.com)" localSheetId="0" hidden="1">Sheet1!$I$12:$I$166</definedName>
    <definedName name="atools_list_filter_3_proper" localSheetId="0" hidden="1">"1|1|0|0|0|error|Please select data in the list._x000D_
(Add-in A-Tools: Author: Nguyen Duy Tuan - http://atoolspro.com)|322|280|300|0|,||0||0"</definedName>
    <definedName name="atools_list_filter_3_source" localSheetId="0" hidden="1">Sheet2!$C$1:$C$7</definedName>
    <definedName name="atools_list_filter_4" comment="1|1|0|0|0|error|Please select data in the list._x000d__x000a_(Add-in A-Tools: Author: Nguyen Duy Tuan - http://atoolspro.com)" localSheetId="0" hidden="1">Sheet1!$J$12:$J$166</definedName>
    <definedName name="atools_list_filter_4_proper" localSheetId="0" hidden="1">"1|1|0|0|0|error|Please select data in the list._x000D_
(Add-in A-Tools: Author: Nguyen Duy Tuan - http://atoolspro.com)|322|280|300|0|,||0||0"</definedName>
    <definedName name="atools_list_filter_4_source" localSheetId="0" hidden="1">Sheet2!$K$1:$K$34</definedName>
    <definedName name="atools_list_filter_5" comment="1|1|0|0|0|error|Please select data in the list._x000d__x000a_(Add-in A-Tools: Author: Nguyen Duy Tuan - http://atoolspro.com)" localSheetId="0" hidden="1">Sheet1!$K$12:$K$166</definedName>
    <definedName name="atools_list_filter_5_proper" localSheetId="0" hidden="1">"1|1|0|0|0|error|Please select data in the list._x000D_
(Add-in A-Tools: Author: Nguyen Duy Tuan - http://atoolspro.com)|322|280|300|0|,||0||0"</definedName>
    <definedName name="atools_list_filter_5_source" localSheetId="0" hidden="1">Sheet2!$E$1:$E$13</definedName>
    <definedName name="atools_list_filter_6" comment="1|1|0|0|0|error|Please select data in the list._x000d__x000a_(Add-in A-Tools: Author: Nguyen Duy Tuan - http://atoolspro.com)" localSheetId="0" hidden="1">Sheet1!$L$12:$L$166</definedName>
    <definedName name="atools_list_filter_6_proper" localSheetId="0" hidden="1">"1|1|0|0|0|error|Please select data in the list._x000D_
(Add-in A-Tools: Author: Nguyen Duy Tuan - http://atoolspro.com)|322|280|300|0|,||0||0"</definedName>
    <definedName name="atools_list_filter_6_source" localSheetId="0" hidden="1">Sheet2!$G$1:$G$5</definedName>
    <definedName name="atools_list_filter_7" comment="1|1|0|0|0|error|Please select data in the list._x000d__x000a_(Add-in A-Tools: Author: Nguyen Duy Tuan - http://atoolspro.com)" localSheetId="0" hidden="1">Sheet1!$M$12:$M$166</definedName>
    <definedName name="atools_list_filter_7_proper" localSheetId="0" hidden="1">"1|1|0|0|0|error|Please select data in the list._x000D_
(Add-in A-Tools: Author: Nguyen Duy Tuan - http://atoolspro.com)|322|280|300|0|,||0||0"</definedName>
    <definedName name="atools_list_filter_7_source" localSheetId="0" hidden="1">Sheet2!$I$1:$I$4</definedName>
    <definedName name="atools_list_filter_8" comment="1|1|0|0|0|error|Please select data in the list._x000d__x000a_(Add-in A-Tools: Author: Nguyen Duy Tuan - http://atoolspro.com)" localSheetId="0" hidden="1">Sheet1!$N$12:$N$166</definedName>
    <definedName name="atools_list_filter_8_proper" localSheetId="0" hidden="1">"1|1|0|0|0|error|Please select data in the list._x000D_
(Add-in A-Tools: Author: Nguyen Duy Tuan - http://atoolspro.com)|322|280|300|0|,||0||0"</definedName>
    <definedName name="atools_list_filter_8_source" localSheetId="0" hidden="1">Sheet2!$O$1:$O$5</definedName>
    <definedName name="atools_list_filter_9" comment="1|1|0|0|0|error|Please select data in the list._x000d__x000a_(Add-in A-Tools: Author: Nguyen Duy Tuan - http://atoolspro.com)" localSheetId="0" hidden="1">Sheet1!$O$12:$O$166</definedName>
    <definedName name="atools_list_filter_9_proper" localSheetId="0" hidden="1">"1|1|0|0|0|error|Please select data in the list._x000D_
(Add-in A-Tools: Author: Nguyen Duy Tuan - http://atoolspro.com)|322|280|300|0|,||0||0"</definedName>
    <definedName name="atools_list_filter_9_source" localSheetId="0" hidden="1">Sheet2!$Q$1:$Q$4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86" i="1" l="1"/>
  <c r="S85" i="1"/>
  <c r="R84" i="1"/>
  <c r="T81" i="1"/>
  <c r="T80" i="1"/>
  <c r="S79" i="1"/>
  <c r="S78" i="1"/>
  <c r="S77" i="1"/>
  <c r="S76" i="1"/>
  <c r="S75" i="1"/>
  <c r="R74" i="1"/>
  <c r="T73" i="1"/>
  <c r="S72" i="1"/>
  <c r="R71" i="1"/>
  <c r="T70" i="1"/>
  <c r="S69" i="1"/>
  <c r="T68" i="1"/>
  <c r="R67" i="1"/>
  <c r="R66" i="1" s="1"/>
  <c r="S65" i="1"/>
  <c r="T61" i="1" s="1"/>
  <c r="T64" i="1"/>
  <c r="S63" i="1"/>
  <c r="S62" i="1"/>
  <c r="T58" i="1"/>
  <c r="S57" i="1"/>
  <c r="T56" i="1"/>
  <c r="R55" i="1"/>
  <c r="S53" i="1"/>
  <c r="S52" i="1"/>
  <c r="R51" i="1"/>
  <c r="R50" i="1"/>
  <c r="R48" i="1"/>
  <c r="T47" i="1"/>
  <c r="U46" i="1"/>
  <c r="S45" i="1"/>
  <c r="S44" i="1"/>
  <c r="S43" i="1"/>
  <c r="V42" i="1"/>
  <c r="S41" i="1"/>
  <c r="S40" i="1"/>
  <c r="S39" i="1"/>
  <c r="S38" i="1"/>
  <c r="S37" i="1"/>
  <c r="X35" i="1"/>
  <c r="T35" i="1"/>
  <c r="AB34" i="1"/>
  <c r="X34" i="1"/>
  <c r="T34" i="1"/>
  <c r="X33" i="1"/>
  <c r="U33" i="1"/>
  <c r="R33" i="1"/>
  <c r="S32" i="1"/>
  <c r="AY31" i="1"/>
  <c r="AU31" i="1"/>
  <c r="AQ31" i="1"/>
  <c r="AM31" i="1"/>
  <c r="AI31" i="1"/>
  <c r="AE31" i="1"/>
  <c r="AA31" i="1"/>
  <c r="W31" i="1"/>
  <c r="S31" i="1"/>
  <c r="S30" i="1"/>
  <c r="AY29" i="1"/>
  <c r="AU29" i="1"/>
  <c r="AQ29" i="1"/>
  <c r="AM29" i="1"/>
  <c r="AI29" i="1"/>
  <c r="AE29" i="1"/>
  <c r="AA29" i="1"/>
  <c r="W29" i="1"/>
  <c r="S29" i="1"/>
  <c r="T28" i="1"/>
  <c r="AC27" i="1"/>
  <c r="Z27" i="1"/>
  <c r="W27" i="1"/>
  <c r="S27" i="1"/>
  <c r="T25" i="1"/>
  <c r="S24" i="1"/>
  <c r="T23" i="1"/>
  <c r="T22" i="1"/>
  <c r="S21" i="1"/>
  <c r="T20" i="1"/>
  <c r="U19" i="1"/>
  <c r="S18" i="1"/>
  <c r="S17" i="1"/>
  <c r="U16" i="1"/>
  <c r="S15" i="1"/>
  <c r="S14" i="1"/>
  <c r="X13" i="1"/>
  <c r="S11" i="1" s="1"/>
</calcChain>
</file>

<file path=xl/sharedStrings.xml><?xml version="1.0" encoding="utf-8"?>
<sst xmlns="http://schemas.openxmlformats.org/spreadsheetml/2006/main" count="214" uniqueCount="208">
  <si>
    <t>VIỆN KIỂM SÁT ND TỈNH GIA LAI</t>
  </si>
  <si>
    <t xml:space="preserve">Số : ….../VKS </t>
  </si>
  <si>
    <t>Nguồn đơn</t>
  </si>
  <si>
    <t>Ngày, tháng, năm chuyển đơn hoặc thụ lý giải quyết ( nếu đơn chuyển đánh dấu *)</t>
  </si>
  <si>
    <t>CỘNG HÒA XÃ HỘI CHỦ NGHĨA VIỆT NAM</t>
  </si>
  <si>
    <t>Độc lập - Tự do - Hạnh phúc</t>
  </si>
  <si>
    <t>Phân loại đơn</t>
  </si>
  <si>
    <t>Đơn vị giải quyết</t>
  </si>
  <si>
    <t>Kết quả giải quyết</t>
  </si>
  <si>
    <t>Đánh giá việc giải quyết</t>
  </si>
  <si>
    <t xml:space="preserve">Hình thức giải quyết </t>
  </si>
  <si>
    <t>Khiếu nại</t>
  </si>
  <si>
    <t xml:space="preserve">Đúng </t>
  </si>
  <si>
    <t>Ra TB rút kinh nghiệm</t>
  </si>
  <si>
    <t>Cá nhân</t>
  </si>
  <si>
    <t>Đơn TTQ Giải quyết</t>
  </si>
  <si>
    <t>Tố cáo</t>
  </si>
  <si>
    <t>Sai</t>
  </si>
  <si>
    <t>Ban hành kiến nghị</t>
  </si>
  <si>
    <t xml:space="preserve"> Báo chí, Đài truyền hình</t>
  </si>
  <si>
    <t>Đơn TTN kiểm sát</t>
  </si>
  <si>
    <t>Đề nghị, Kiến nghị, phản ánh, yêu cầu</t>
  </si>
  <si>
    <t>Có đúng có sai</t>
  </si>
  <si>
    <t>Hủy giải quyết lại từ đầu</t>
  </si>
  <si>
    <t>Đoàn ĐBQH</t>
  </si>
  <si>
    <t>Đơn không TTQGQ và TNKS</t>
  </si>
  <si>
    <t>Các loại đơn khác</t>
  </si>
  <si>
    <t>GQ quá hạn</t>
  </si>
  <si>
    <t>Mặt trận tổ Quốc Việt Nam</t>
  </si>
  <si>
    <t>Đơn KĐĐK xử lý</t>
  </si>
  <si>
    <t>Tin báo TGTP</t>
  </si>
  <si>
    <t>VKS tối cao</t>
  </si>
  <si>
    <t>Cơ quan, tổ chức khác</t>
  </si>
  <si>
    <t>Trả hướng dẫn</t>
  </si>
  <si>
    <t>Tỉnh ủy</t>
  </si>
  <si>
    <t>Hội đồng nhân dân</t>
  </si>
  <si>
    <t>VKS Cấp cao</t>
  </si>
  <si>
    <t>Tòa án Cấp Cao</t>
  </si>
  <si>
    <t>Tòa án tối cao</t>
  </si>
  <si>
    <t>Tòa án tỉnh</t>
  </si>
  <si>
    <t>Cơ quan điều tra VKSTC</t>
  </si>
  <si>
    <t xml:space="preserve"> Cơ quan NN khác</t>
  </si>
  <si>
    <t xml:space="preserve"> Lưu, theo dõi</t>
  </si>
  <si>
    <t xml:space="preserve">  GQ theo thẩm quyền</t>
  </si>
  <si>
    <t>Công an giải quyết</t>
  </si>
  <si>
    <t>Chuyển Cơ quan NN khác</t>
  </si>
  <si>
    <t>THA giải quyết</t>
  </si>
  <si>
    <t>Tòa án giải quyết</t>
  </si>
  <si>
    <t>Công văn trả lời</t>
  </si>
  <si>
    <t>Phiếu chuyển đơn</t>
  </si>
  <si>
    <t>lưu, theo dõi</t>
  </si>
  <si>
    <t xml:space="preserve"> QĐGQKN lần 1</t>
  </si>
  <si>
    <t xml:space="preserve"> QĐGQKN lần 2</t>
  </si>
  <si>
    <t>Ngày, tháng, năm nhận đơn</t>
  </si>
  <si>
    <t>Trả lời các cơ quan đảng, NN, báo chí chuyển đến</t>
  </si>
  <si>
    <t>Thông Báo</t>
  </si>
  <si>
    <t>Tổng số đơn tiếp nhận:</t>
  </si>
  <si>
    <t>Trong đó:</t>
  </si>
  <si>
    <t>Khiếu nại:</t>
  </si>
  <si>
    <t>Tố cáo:</t>
  </si>
  <si>
    <t>Đề nghị, Kiến nghị, phản ánh, yêu cầu:</t>
  </si>
  <si>
    <t>Tin báo TGTP:</t>
  </si>
  <si>
    <t>Các loại đơn khác:</t>
  </si>
  <si>
    <t>Đơn vị giải quyết:</t>
  </si>
  <si>
    <t>Cơ quan NN khác:</t>
  </si>
  <si>
    <t>Kết quả giải quyết:</t>
  </si>
  <si>
    <t>lưu, theo dõi:</t>
  </si>
  <si>
    <t xml:space="preserve"> QĐGQKN lần 1:</t>
  </si>
  <si>
    <t xml:space="preserve"> QĐGQKN lần 2:</t>
  </si>
  <si>
    <t>Công văn trả lời:</t>
  </si>
  <si>
    <t>Phiếu chuyển đơn:</t>
  </si>
  <si>
    <t>Trả lời các cơ quan đảng, NN, báo chí chuyển đến:</t>
  </si>
  <si>
    <t>Trả hướng dẫn:</t>
  </si>
  <si>
    <t>Thông Báo:</t>
  </si>
  <si>
    <t>Hình thức giải quyết:</t>
  </si>
  <si>
    <t xml:space="preserve"> Lưu, theo dõi:</t>
  </si>
  <si>
    <t xml:space="preserve">  GQ theo thẩm quyền:</t>
  </si>
  <si>
    <t>Công an giải quyết:</t>
  </si>
  <si>
    <t>Tòa án giải quyết:</t>
  </si>
  <si>
    <t>THA giải quyết:</t>
  </si>
  <si>
    <t>Chuyển Cơ quan NN khác:</t>
  </si>
  <si>
    <t>Đánh giá việc giải quyết:</t>
  </si>
  <si>
    <t>Đúng :</t>
  </si>
  <si>
    <t>Sai:</t>
  </si>
  <si>
    <t>Có đúng có sai:</t>
  </si>
  <si>
    <t>GQ quá hạn:</t>
  </si>
  <si>
    <t>Xử lý sai phạm:</t>
  </si>
  <si>
    <t>Ra TB rút kinh nghiệm:</t>
  </si>
  <si>
    <t>Ban hành kiến nghị:</t>
  </si>
  <si>
    <t>Hủy giải quyết lại từ đầu:</t>
  </si>
  <si>
    <t>Đơn TTQ Giải quyết:</t>
  </si>
  <si>
    <t>Đơn TTN kiểm sát:</t>
  </si>
  <si>
    <t>Đơn không TTQGQ và TNKS:</t>
  </si>
  <si>
    <t>Đơn KĐĐK xử lý:</t>
  </si>
  <si>
    <t>Nguồn đơn:</t>
  </si>
  <si>
    <t>Cá nhân:</t>
  </si>
  <si>
    <t xml:space="preserve"> Báo chí, Đài truyền hình:</t>
  </si>
  <si>
    <t>Đoàn ĐBQH:</t>
  </si>
  <si>
    <t>Mặt trận tổ Quốc Việt Nam:</t>
  </si>
  <si>
    <t>VKS tối cao:</t>
  </si>
  <si>
    <t>Cơ quan, tổ chức khác:</t>
  </si>
  <si>
    <t>Tỉnh ủy:</t>
  </si>
  <si>
    <t>Hội đồng nhân dân:</t>
  </si>
  <si>
    <t>VKS Cấp cao:</t>
  </si>
  <si>
    <t>Tòa án Cấp Cao:</t>
  </si>
  <si>
    <t>Tòa án tối cao:</t>
  </si>
  <si>
    <t>Tòa án tỉnh:</t>
  </si>
  <si>
    <t>Cơ quan điều tra VKSTC:</t>
  </si>
  <si>
    <t>Giấy báo tin</t>
  </si>
  <si>
    <t>Giấy báo tin:</t>
  </si>
  <si>
    <t>Phân loại đơn đã xử lý, giải quyết :</t>
  </si>
  <si>
    <t>Nhận đơn qua tiếp công dân</t>
  </si>
  <si>
    <t>Nhận đơn qua tiếp công dân:</t>
  </si>
  <si>
    <t>Yêu cầu bồi thường thiệt hại do người tiến hành tố tụng gây ra</t>
  </si>
  <si>
    <t>Đơn yêu cầu kháng nghị GĐT,TT</t>
  </si>
  <si>
    <t>Yêu cầu bồi thường thiệt hại do người tiến hành tố tụng gây ra:</t>
  </si>
  <si>
    <t>Đơn yêu cầu kháng nghị GĐT,TT:</t>
  </si>
  <si>
    <t>Trả đơn, thông báo chỉ dẫn</t>
  </si>
  <si>
    <t>Trả đơn, thông báo chỉ dẫn:</t>
  </si>
  <si>
    <t>Phân loại đơn đã xử lý, giải quyết</t>
  </si>
  <si>
    <t>Ghi chú: Tố cáo, khiếu nại, phản ánh của công dân là đúng hay sai</t>
  </si>
  <si>
    <r>
      <rPr>
        <b/>
        <sz val="11"/>
        <color theme="1"/>
        <rFont val="Calibri"/>
        <family val="2"/>
        <scheme val="minor"/>
      </rPr>
      <t xml:space="preserve">Ghi chú: </t>
    </r>
    <r>
      <rPr>
        <i/>
        <sz val="11"/>
        <color theme="1"/>
        <rFont val="Calibri"/>
        <family val="2"/>
        <scheme val="minor"/>
      </rPr>
      <t>Tố cáo, khiếu nại, phản ánh của công dân là đúng hay sai</t>
    </r>
  </si>
  <si>
    <t>Đúng</t>
  </si>
  <si>
    <t>Đúng một phần</t>
  </si>
  <si>
    <t>sai</t>
  </si>
  <si>
    <t>Đã khởi tố vụ án hình sự</t>
  </si>
  <si>
    <t>thông báo không khởi tố vụ án hình sự</t>
  </si>
  <si>
    <t>thông báo không khởi tố vụ án hình sự:</t>
  </si>
  <si>
    <t>Đã khởi tố vụ án hình sự:</t>
  </si>
  <si>
    <t>Ghi chú: Tố cáo, khiếu nại, phản ánh của công dân là đúng hay sai:</t>
  </si>
  <si>
    <t>Đúng:</t>
  </si>
  <si>
    <t>Đúng một phần:</t>
  </si>
  <si>
    <t>sai:</t>
  </si>
  <si>
    <t>Họ tên, địa chỉ người gửi đơn</t>
  </si>
  <si>
    <t>Tóm tắt nội dung đơn</t>
  </si>
  <si>
    <t>Đơn vị giải quyết đơn</t>
  </si>
  <si>
    <t>Hình thức giải quyết</t>
  </si>
  <si>
    <t xml:space="preserve">Đánh giá việc giải quyết </t>
  </si>
  <si>
    <t>Xử lý vi phạm</t>
  </si>
  <si>
    <t>Stt</t>
  </si>
  <si>
    <t xml:space="preserve"> Cơ quan tư pháp</t>
  </si>
  <si>
    <t>chuyển Vks cấp huyện</t>
  </si>
  <si>
    <t>p12 VKS tỉnh</t>
  </si>
  <si>
    <t>phòng nghiệp vụ vks tỉnh</t>
  </si>
  <si>
    <t>phòng 1</t>
  </si>
  <si>
    <t>phòng2</t>
  </si>
  <si>
    <t>phòng 3</t>
  </si>
  <si>
    <t>phòng 7</t>
  </si>
  <si>
    <t>phòng 9</t>
  </si>
  <si>
    <t>phòng 11</t>
  </si>
  <si>
    <t>phòng thanh tra</t>
  </si>
  <si>
    <t>chuyển vks khác</t>
  </si>
  <si>
    <t xml:space="preserve"> p12 VKS tỉnh:</t>
  </si>
  <si>
    <t xml:space="preserve"> Cơ quan tư pháp:</t>
  </si>
  <si>
    <t xml:space="preserve"> chuyển Vks cấp huyện:</t>
  </si>
  <si>
    <t>phòng nghiệp vụ vks tỉnh:</t>
  </si>
  <si>
    <t>chuyển vks khác:</t>
  </si>
  <si>
    <t>phòng 1:</t>
  </si>
  <si>
    <t>phòng2:</t>
  </si>
  <si>
    <t>phòng 3:</t>
  </si>
  <si>
    <t>phòng 7:</t>
  </si>
  <si>
    <t>phòng 9:</t>
  </si>
  <si>
    <t>phòng 11:</t>
  </si>
  <si>
    <t>phòng thanh tra:</t>
  </si>
  <si>
    <t>VKS huyện</t>
  </si>
  <si>
    <t>VKS huyện:</t>
  </si>
  <si>
    <t>VKS Chư Pưh</t>
  </si>
  <si>
    <t>VKS Chư Sê</t>
  </si>
  <si>
    <t>VKS Chư Prông</t>
  </si>
  <si>
    <t>VKS Đăk Đoa</t>
  </si>
  <si>
    <t>VKS Đak Pơ</t>
  </si>
  <si>
    <t>VKS Đức Cơ</t>
  </si>
  <si>
    <t>VKS IaGrai</t>
  </si>
  <si>
    <t>VKS Iapa</t>
  </si>
  <si>
    <t>VKS Kbang</t>
  </si>
  <si>
    <t>VKS Kông chro</t>
  </si>
  <si>
    <t>VKS Krông pa</t>
  </si>
  <si>
    <t>VKS Mang Yang</t>
  </si>
  <si>
    <t>VKS Phú Thiện</t>
  </si>
  <si>
    <t>VKS Pleiku</t>
  </si>
  <si>
    <t>VKS An Khê</t>
  </si>
  <si>
    <t>VKS Ayun Pa</t>
  </si>
  <si>
    <t>Vks Chư Păh</t>
  </si>
  <si>
    <t xml:space="preserve">chuyển vks khác </t>
  </si>
  <si>
    <t xml:space="preserve"> Vks Chư Păh: </t>
  </si>
  <si>
    <t xml:space="preserve"> VKS Chư Pưh: </t>
  </si>
  <si>
    <t xml:space="preserve"> VKS Chư Sê: </t>
  </si>
  <si>
    <t xml:space="preserve"> VKS Chư Prông: </t>
  </si>
  <si>
    <t xml:space="preserve"> VKS Đăk Đoa: </t>
  </si>
  <si>
    <t xml:space="preserve"> VKS Đak Pơ: </t>
  </si>
  <si>
    <t xml:space="preserve"> VKS Đức Cơ: </t>
  </si>
  <si>
    <t xml:space="preserve">VKS IaGrai: </t>
  </si>
  <si>
    <t xml:space="preserve">VKS Iapa: </t>
  </si>
  <si>
    <t xml:space="preserve"> VKS Kbang: </t>
  </si>
  <si>
    <t xml:space="preserve"> VKS Kông chro: </t>
  </si>
  <si>
    <t xml:space="preserve"> VKS Krông pa: </t>
  </si>
  <si>
    <t xml:space="preserve">VKS Mang Yang: </t>
  </si>
  <si>
    <t xml:space="preserve"> VKS Phú Thiện: </t>
  </si>
  <si>
    <t xml:space="preserve">VKS Pleiku: </t>
  </si>
  <si>
    <t xml:space="preserve"> VKS An Khê: </t>
  </si>
  <si>
    <t xml:space="preserve">VKS Ayun Pa: </t>
  </si>
  <si>
    <t>Rút đơn</t>
  </si>
  <si>
    <t>Rút đơn:</t>
  </si>
  <si>
    <t>Thanh tra Công an tỉnh</t>
  </si>
  <si>
    <t>Thanh tra Công an tỉnh:</t>
  </si>
  <si>
    <t>VIỆN KIỂM SÁT NHÂN DÂN TỐI CAO</t>
  </si>
  <si>
    <t>Số liệu từ ngày…tháng…năm…đến ngày…tháng…năm…</t>
  </si>
  <si>
    <t>SỔ ĐIỆN TỬ THEO DÕI, QUẢN LÝ ĐƠN KHIẾU NẠI, TỐ CÁO TRONG HOẠT ĐỘNG TƯ PHÁP THUỘC THẨM QUYỀN CỦA VIỆN KIỂM SÁT NHÂN DÂN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</si>
</sst>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i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2"/>
      <name val="Times New Roman"/>
      <family val="1"/>
    </font>
    <font>
      <sz val="14"/>
      <color rgb="FFFF0000"/>
      <name val="Times New Roman"/>
      <family val="1"/>
    </font>
    <font>
      <sz val="20"/>
      <color rgb="FFFF0000"/>
      <name val="Times New Roman"/>
      <family val="1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16" fontId="9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/>
    <xf numFmtId="14" fontId="9" fillId="0" borderId="1" xfId="0" applyNumberFormat="1" applyFont="1" applyBorder="1" applyAlignment="1">
      <alignment horizontal="center" vertical="center" wrapText="1"/>
    </xf>
    <xf numFmtId="0" fontId="14" fillId="0" borderId="0" xfId="0" applyFont="1" applyAlignment="1"/>
    <xf numFmtId="14" fontId="9" fillId="2" borderId="1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center" vertical="center" wrapText="1"/>
    </xf>
    <xf numFmtId="0" fontId="14" fillId="0" borderId="0" xfId="0" applyFont="1"/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4" fillId="0" borderId="4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11" fillId="0" borderId="0" xfId="0" applyFont="1" applyAlignment="1" applyProtection="1">
      <alignment horizontal="center"/>
    </xf>
    <xf numFmtId="0" fontId="11" fillId="0" borderId="0" xfId="0" applyFont="1" applyAlignment="1" applyProtection="1">
      <alignment horizont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5" fillId="0" borderId="0" xfId="0" applyFont="1" applyAlignment="1">
      <alignment horizontal="left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4" fillId="0" borderId="4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</cellXfs>
  <cellStyles count="1">
    <cellStyle name="Normal" xfId="0" builtinId="0"/>
  </cellStyles>
  <dxfs count="4"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166"/>
  <sheetViews>
    <sheetView tabSelected="1" zoomScaleNormal="100" zoomScaleSheetLayoutView="100" workbookViewId="0">
      <selection activeCell="A6" sqref="A6:O8"/>
    </sheetView>
  </sheetViews>
  <sheetFormatPr defaultRowHeight="15" x14ac:dyDescent="0.25"/>
  <cols>
    <col min="1" max="1" width="9" style="17" customWidth="1"/>
    <col min="2" max="2" width="14.28515625" style="17" customWidth="1"/>
    <col min="3" max="3" width="12.7109375" style="17" bestFit="1" customWidth="1"/>
    <col min="4" max="4" width="20.140625" style="17" customWidth="1"/>
    <col min="5" max="5" width="21.28515625" style="17" customWidth="1"/>
    <col min="6" max="7" width="14.28515625" style="17" customWidth="1"/>
    <col min="8" max="8" width="13" style="17" bestFit="1" customWidth="1"/>
    <col min="9" max="9" width="14.28515625" style="17" customWidth="1"/>
    <col min="10" max="10" width="10.85546875" style="17" bestFit="1" customWidth="1"/>
    <col min="11" max="11" width="13.7109375" style="17" bestFit="1" customWidth="1"/>
    <col min="12" max="12" width="13.85546875" style="17" bestFit="1" customWidth="1"/>
    <col min="13" max="13" width="9.5703125" style="17" bestFit="1" customWidth="1"/>
    <col min="14" max="14" width="8.85546875" style="17" customWidth="1"/>
    <col min="15" max="16384" width="9.140625" style="17"/>
  </cols>
  <sheetData>
    <row r="1" spans="1:24" ht="16.5" customHeight="1" x14ac:dyDescent="0.25">
      <c r="A1" s="54" t="s">
        <v>205</v>
      </c>
      <c r="B1" s="54"/>
      <c r="C1" s="54"/>
      <c r="D1" s="54"/>
      <c r="E1" s="14"/>
      <c r="F1" s="14"/>
      <c r="G1" s="15"/>
      <c r="H1" s="55" t="s">
        <v>4</v>
      </c>
      <c r="I1" s="55"/>
      <c r="J1" s="55"/>
      <c r="K1" s="55"/>
      <c r="L1" s="55"/>
      <c r="M1" s="16"/>
      <c r="N1" s="16"/>
    </row>
    <row r="2" spans="1:24" ht="18.75" x14ac:dyDescent="0.3">
      <c r="A2" s="49" t="s">
        <v>0</v>
      </c>
      <c r="B2" s="49"/>
      <c r="C2" s="49"/>
      <c r="D2" s="49"/>
      <c r="E2" s="14"/>
      <c r="F2" s="14"/>
      <c r="G2" s="15"/>
      <c r="H2" s="49" t="s">
        <v>5</v>
      </c>
      <c r="I2" s="49"/>
      <c r="J2" s="49"/>
      <c r="K2" s="49"/>
      <c r="L2" s="49"/>
      <c r="M2" s="16"/>
      <c r="N2" s="16"/>
    </row>
    <row r="3" spans="1:24" ht="18.75" x14ac:dyDescent="0.3">
      <c r="E3" s="18"/>
      <c r="F3" s="18"/>
      <c r="G3" s="19"/>
      <c r="M3" s="16"/>
      <c r="N3" s="16"/>
    </row>
    <row r="4" spans="1:24" ht="15.75" x14ac:dyDescent="0.25">
      <c r="A4" s="50" t="s">
        <v>1</v>
      </c>
      <c r="B4" s="50"/>
      <c r="C4" s="50"/>
      <c r="D4" s="50"/>
    </row>
    <row r="6" spans="1:24" ht="15" customHeight="1" x14ac:dyDescent="0.25">
      <c r="A6" s="57" t="s">
        <v>207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</row>
    <row r="7" spans="1:24" ht="15" customHeight="1" x14ac:dyDescent="0.25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</row>
    <row r="8" spans="1:24" ht="15" customHeight="1" x14ac:dyDescent="0.25">
      <c r="A8" s="57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</row>
    <row r="9" spans="1:24" ht="26.25" x14ac:dyDescent="0.25">
      <c r="A9" s="20"/>
      <c r="B9" s="20"/>
      <c r="C9" s="20"/>
      <c r="D9" s="51" t="s">
        <v>206</v>
      </c>
      <c r="E9" s="51"/>
      <c r="F9" s="51"/>
      <c r="G9" s="51"/>
      <c r="H9" s="51"/>
      <c r="I9" s="51"/>
      <c r="J9" s="51"/>
      <c r="K9" s="20"/>
      <c r="L9" s="20"/>
      <c r="M9" s="20"/>
    </row>
    <row r="10" spans="1:24" ht="1.5" customHeight="1" x14ac:dyDescent="0.25"/>
    <row r="11" spans="1:24" ht="135" customHeight="1" x14ac:dyDescent="0.25">
      <c r="A11" s="21" t="s">
        <v>139</v>
      </c>
      <c r="B11" s="21" t="s">
        <v>2</v>
      </c>
      <c r="C11" s="21" t="s">
        <v>53</v>
      </c>
      <c r="D11" s="21" t="s">
        <v>3</v>
      </c>
      <c r="E11" s="21" t="s">
        <v>133</v>
      </c>
      <c r="F11" s="52" t="s">
        <v>134</v>
      </c>
      <c r="G11" s="53"/>
      <c r="H11" s="21" t="s">
        <v>6</v>
      </c>
      <c r="I11" s="21" t="s">
        <v>135</v>
      </c>
      <c r="J11" s="21" t="s">
        <v>136</v>
      </c>
      <c r="K11" s="21" t="s">
        <v>8</v>
      </c>
      <c r="L11" s="21" t="s">
        <v>137</v>
      </c>
      <c r="M11" s="21" t="s">
        <v>138</v>
      </c>
      <c r="N11" s="21" t="s">
        <v>119</v>
      </c>
      <c r="O11" s="22" t="s">
        <v>121</v>
      </c>
      <c r="P11" s="23" t="s">
        <v>56</v>
      </c>
      <c r="Q11" s="23"/>
      <c r="R11" s="23"/>
      <c r="S11" s="17">
        <f>$X$13+$S$14+$S$15+$U$16+$S$17+$S$18+$U$19</f>
        <v>0</v>
      </c>
    </row>
    <row r="12" spans="1:24" x14ac:dyDescent="0.25">
      <c r="A12" s="22">
        <v>1</v>
      </c>
      <c r="B12" s="22"/>
      <c r="C12" s="24"/>
      <c r="D12" s="24"/>
      <c r="E12" s="22"/>
      <c r="F12" s="39"/>
      <c r="G12" s="40"/>
      <c r="H12" s="22"/>
      <c r="I12" s="25"/>
      <c r="J12" s="22"/>
      <c r="K12" s="22"/>
      <c r="L12" s="22"/>
      <c r="M12" s="22"/>
      <c r="N12" s="22"/>
      <c r="O12" s="22"/>
      <c r="P12" s="56" t="s">
        <v>57</v>
      </c>
      <c r="Q12" s="47"/>
      <c r="R12" s="47"/>
      <c r="S12" s="26"/>
      <c r="T12" s="26"/>
      <c r="U12" s="26"/>
      <c r="V12" s="26"/>
      <c r="W12" s="26"/>
    </row>
    <row r="13" spans="1:24" x14ac:dyDescent="0.25">
      <c r="A13" s="22">
        <v>2</v>
      </c>
      <c r="B13" s="22"/>
      <c r="C13" s="24"/>
      <c r="D13" s="24"/>
      <c r="E13" s="22"/>
      <c r="F13" s="39"/>
      <c r="G13" s="40"/>
      <c r="H13" s="22"/>
      <c r="I13" s="22"/>
      <c r="J13" s="22"/>
      <c r="K13" s="22"/>
      <c r="L13" s="22"/>
      <c r="M13" s="22"/>
      <c r="N13" s="22"/>
      <c r="O13" s="22"/>
      <c r="Q13" s="47" t="s">
        <v>115</v>
      </c>
      <c r="R13" s="47"/>
      <c r="S13" s="47"/>
      <c r="T13" s="47"/>
      <c r="U13" s="47"/>
      <c r="V13" s="47"/>
      <c r="W13" s="47"/>
      <c r="X13" s="17">
        <f>COUNTIF($H$12:$H$166,"Yêu cầu bồi thường thiệt hại do người tiến hành tố tụng gây ra")</f>
        <v>0</v>
      </c>
    </row>
    <row r="14" spans="1:24" x14ac:dyDescent="0.25">
      <c r="A14" s="22">
        <v>3</v>
      </c>
      <c r="B14" s="22"/>
      <c r="C14" s="24"/>
      <c r="D14" s="24"/>
      <c r="E14" s="22"/>
      <c r="F14" s="39"/>
      <c r="G14" s="40"/>
      <c r="H14" s="22"/>
      <c r="I14" s="22"/>
      <c r="J14" s="22"/>
      <c r="K14" s="22"/>
      <c r="L14" s="22"/>
      <c r="M14" s="22"/>
      <c r="N14" s="22"/>
      <c r="O14" s="22"/>
      <c r="Q14" s="47" t="s">
        <v>58</v>
      </c>
      <c r="R14" s="47"/>
      <c r="S14" s="17">
        <f>COUNTIF($H$12:$H$166,"Khiếu nại")</f>
        <v>0</v>
      </c>
    </row>
    <row r="15" spans="1:24" x14ac:dyDescent="0.25">
      <c r="A15" s="22">
        <v>4</v>
      </c>
      <c r="B15" s="22"/>
      <c r="C15" s="27"/>
      <c r="D15" s="27"/>
      <c r="E15" s="22"/>
      <c r="F15" s="39"/>
      <c r="G15" s="40"/>
      <c r="H15" s="22"/>
      <c r="I15" s="22"/>
      <c r="J15" s="22"/>
      <c r="K15" s="22"/>
      <c r="L15" s="22"/>
      <c r="M15" s="22"/>
      <c r="N15" s="22"/>
      <c r="O15" s="22"/>
      <c r="Q15" s="47" t="s">
        <v>59</v>
      </c>
      <c r="R15" s="47"/>
      <c r="S15" s="17">
        <f>COUNTIF($H$12:$H$166,"Tố cáo")</f>
        <v>0</v>
      </c>
    </row>
    <row r="16" spans="1:24" x14ac:dyDescent="0.25">
      <c r="A16" s="22">
        <v>5</v>
      </c>
      <c r="B16" s="22"/>
      <c r="C16" s="27"/>
      <c r="D16" s="24"/>
      <c r="E16" s="22"/>
      <c r="F16" s="39"/>
      <c r="G16" s="40"/>
      <c r="H16" s="22"/>
      <c r="I16" s="22"/>
      <c r="J16" s="22"/>
      <c r="K16" s="22"/>
      <c r="L16" s="22"/>
      <c r="M16" s="22"/>
      <c r="N16" s="22"/>
      <c r="O16" s="22"/>
      <c r="Q16" s="47" t="s">
        <v>60</v>
      </c>
      <c r="R16" s="47"/>
      <c r="S16" s="47"/>
      <c r="T16" s="47"/>
      <c r="U16" s="26">
        <f>COUNTIF($H$12:$H$166,"Đề nghị, Kiến nghị, phản ánh, yêu cầu")</f>
        <v>0</v>
      </c>
    </row>
    <row r="17" spans="1:51" x14ac:dyDescent="0.25">
      <c r="A17" s="22">
        <v>6</v>
      </c>
      <c r="B17" s="22"/>
      <c r="C17" s="27"/>
      <c r="D17" s="24"/>
      <c r="E17" s="22"/>
      <c r="F17" s="39"/>
      <c r="G17" s="40"/>
      <c r="H17" s="22"/>
      <c r="I17" s="22"/>
      <c r="J17" s="22"/>
      <c r="K17" s="22"/>
      <c r="L17" s="22"/>
      <c r="M17" s="22"/>
      <c r="N17" s="22"/>
      <c r="O17" s="22"/>
      <c r="Q17" s="47" t="s">
        <v>62</v>
      </c>
      <c r="R17" s="47"/>
      <c r="S17" s="26">
        <f>COUNTIF($H$12:$H$166,"Các loại đơn khác")</f>
        <v>0</v>
      </c>
    </row>
    <row r="18" spans="1:51" x14ac:dyDescent="0.25">
      <c r="A18" s="22">
        <v>7</v>
      </c>
      <c r="B18" s="22"/>
      <c r="C18" s="27"/>
      <c r="D18" s="24"/>
      <c r="E18" s="22"/>
      <c r="F18" s="39"/>
      <c r="G18" s="40"/>
      <c r="H18" s="22"/>
      <c r="I18" s="22"/>
      <c r="J18" s="22"/>
      <c r="K18" s="22"/>
      <c r="L18" s="22"/>
      <c r="M18" s="22"/>
      <c r="N18" s="22"/>
      <c r="O18" s="22"/>
      <c r="P18" s="18"/>
      <c r="Q18" s="47" t="s">
        <v>61</v>
      </c>
      <c r="R18" s="47"/>
      <c r="S18" s="26">
        <f>COUNTIF($H$12:$H$166,"Tin báo TGTP")</f>
        <v>0</v>
      </c>
      <c r="T18" s="26"/>
    </row>
    <row r="19" spans="1:51" x14ac:dyDescent="0.25">
      <c r="A19" s="22">
        <v>8</v>
      </c>
      <c r="B19" s="22"/>
      <c r="C19" s="27"/>
      <c r="D19" s="24"/>
      <c r="E19" s="22"/>
      <c r="F19" s="39"/>
      <c r="G19" s="40"/>
      <c r="H19" s="22"/>
      <c r="I19" s="22"/>
      <c r="J19" s="22"/>
      <c r="K19" s="22"/>
      <c r="L19" s="22"/>
      <c r="M19" s="22"/>
      <c r="N19" s="22"/>
      <c r="O19" s="22"/>
      <c r="Q19" s="47" t="s">
        <v>116</v>
      </c>
      <c r="R19" s="47"/>
      <c r="S19" s="47"/>
      <c r="T19" s="47"/>
      <c r="U19" s="17">
        <f>COUNTIF($H$12:$H$166,"Đơn yêu cầu kháng nghị GĐT,TT")</f>
        <v>0</v>
      </c>
    </row>
    <row r="20" spans="1:51" x14ac:dyDescent="0.25">
      <c r="A20" s="22">
        <v>9</v>
      </c>
      <c r="B20" s="22"/>
      <c r="C20" s="27"/>
      <c r="D20" s="27"/>
      <c r="E20" s="22"/>
      <c r="F20" s="39"/>
      <c r="G20" s="40"/>
      <c r="H20" s="22"/>
      <c r="I20" s="22"/>
      <c r="J20" s="22"/>
      <c r="K20" s="22"/>
      <c r="L20" s="22"/>
      <c r="M20" s="22"/>
      <c r="N20" s="22"/>
      <c r="O20" s="22"/>
      <c r="P20" s="28" t="s">
        <v>63</v>
      </c>
      <c r="Q20" s="26"/>
      <c r="R20" s="58" t="s">
        <v>156</v>
      </c>
      <c r="S20" s="58"/>
      <c r="T20" s="26">
        <f>COUNTIF($I$12:$I$166,"chuyển vks khác")</f>
        <v>0</v>
      </c>
    </row>
    <row r="21" spans="1:51" x14ac:dyDescent="0.25">
      <c r="A21" s="22">
        <v>10</v>
      </c>
      <c r="B21" s="22"/>
      <c r="C21" s="29"/>
      <c r="D21" s="29"/>
      <c r="E21" s="22"/>
      <c r="F21" s="39"/>
      <c r="G21" s="40"/>
      <c r="H21" s="22"/>
      <c r="I21" s="22"/>
      <c r="J21" s="22"/>
      <c r="K21" s="22"/>
      <c r="L21" s="22"/>
      <c r="M21" s="22"/>
      <c r="N21" s="22"/>
      <c r="O21" s="22"/>
      <c r="P21" s="18"/>
      <c r="Q21" s="47" t="s">
        <v>152</v>
      </c>
      <c r="R21" s="47"/>
      <c r="S21" s="26">
        <f>COUNTIF($I$12:$I$166,"p12 VKS tỉnh")</f>
        <v>0</v>
      </c>
      <c r="T21" s="18"/>
    </row>
    <row r="22" spans="1:51" x14ac:dyDescent="0.25">
      <c r="A22" s="22">
        <v>11</v>
      </c>
      <c r="B22" s="22"/>
      <c r="C22" s="29"/>
      <c r="D22" s="29"/>
      <c r="E22" s="22"/>
      <c r="F22" s="39"/>
      <c r="G22" s="40"/>
      <c r="H22" s="22"/>
      <c r="I22" s="22"/>
      <c r="J22" s="22"/>
      <c r="K22" s="22"/>
      <c r="L22" s="22"/>
      <c r="M22" s="22"/>
      <c r="N22" s="22"/>
      <c r="O22" s="22"/>
      <c r="P22" s="18"/>
      <c r="Q22" s="47" t="s">
        <v>153</v>
      </c>
      <c r="R22" s="47"/>
      <c r="S22" s="47"/>
      <c r="T22" s="26">
        <f>COUNTIF($I$12:$I$166," Cơ quan tư pháp")</f>
        <v>0</v>
      </c>
    </row>
    <row r="23" spans="1:51" x14ac:dyDescent="0.25">
      <c r="A23" s="22">
        <v>12</v>
      </c>
      <c r="B23" s="22"/>
      <c r="C23" s="29"/>
      <c r="D23" s="29"/>
      <c r="E23" s="22"/>
      <c r="F23" s="39"/>
      <c r="G23" s="40"/>
      <c r="H23" s="22"/>
      <c r="I23" s="22"/>
      <c r="J23" s="22"/>
      <c r="K23" s="22"/>
      <c r="L23" s="22"/>
      <c r="M23" s="22"/>
      <c r="N23" s="22"/>
      <c r="O23" s="22"/>
      <c r="Q23" s="47" t="s">
        <v>154</v>
      </c>
      <c r="R23" s="47"/>
      <c r="S23" s="47"/>
      <c r="T23" s="26">
        <f>COUNTIF($I$12:$I$166,"chuyển Vks cấp huyện")</f>
        <v>0</v>
      </c>
    </row>
    <row r="24" spans="1:51" x14ac:dyDescent="0.25">
      <c r="A24" s="22">
        <v>13</v>
      </c>
      <c r="B24" s="22"/>
      <c r="C24" s="27"/>
      <c r="D24" s="27"/>
      <c r="E24" s="22"/>
      <c r="F24" s="39"/>
      <c r="G24" s="40"/>
      <c r="H24" s="22"/>
      <c r="I24" s="22"/>
      <c r="J24" s="22"/>
      <c r="K24" s="22"/>
      <c r="L24" s="22"/>
      <c r="M24" s="22"/>
      <c r="N24" s="22"/>
      <c r="O24" s="22"/>
      <c r="Q24" s="47" t="s">
        <v>64</v>
      </c>
      <c r="R24" s="47"/>
      <c r="S24" s="26">
        <f>COUNTIF($I$12:$I$166," Cơ quan NN khác")</f>
        <v>0</v>
      </c>
      <c r="T24" s="26"/>
    </row>
    <row r="25" spans="1:51" x14ac:dyDescent="0.25">
      <c r="A25" s="22">
        <v>14</v>
      </c>
      <c r="B25" s="22"/>
      <c r="C25" s="27"/>
      <c r="D25" s="27"/>
      <c r="E25" s="22"/>
      <c r="F25" s="39"/>
      <c r="G25" s="40"/>
      <c r="H25" s="22"/>
      <c r="I25" s="22"/>
      <c r="J25" s="22"/>
      <c r="K25" s="22"/>
      <c r="L25" s="22"/>
      <c r="M25" s="22"/>
      <c r="N25" s="22"/>
      <c r="O25" s="22"/>
      <c r="Q25" s="26" t="s">
        <v>155</v>
      </c>
      <c r="R25" s="26"/>
      <c r="S25" s="26"/>
      <c r="T25" s="26">
        <f>COUNTIF($I$12:$I$166,"phòng nghiệp vụ vks tỉnh")</f>
        <v>0</v>
      </c>
    </row>
    <row r="26" spans="1:51" x14ac:dyDescent="0.25">
      <c r="A26" s="22">
        <v>15</v>
      </c>
      <c r="B26" s="22"/>
      <c r="C26" s="27"/>
      <c r="D26" s="27"/>
      <c r="E26" s="22"/>
      <c r="F26" s="39"/>
      <c r="G26" s="40"/>
      <c r="H26" s="22"/>
      <c r="I26" s="22"/>
      <c r="J26" s="22"/>
      <c r="K26" s="22"/>
      <c r="L26" s="22"/>
      <c r="M26" s="22"/>
      <c r="N26" s="22"/>
      <c r="O26" s="22"/>
      <c r="P26" s="59" t="s">
        <v>74</v>
      </c>
      <c r="Q26" s="60"/>
      <c r="R26" s="60"/>
    </row>
    <row r="27" spans="1:51" x14ac:dyDescent="0.25">
      <c r="A27" s="22">
        <v>16</v>
      </c>
      <c r="B27" s="22"/>
      <c r="C27" s="29"/>
      <c r="D27" s="27"/>
      <c r="E27" s="22"/>
      <c r="F27" s="39"/>
      <c r="G27" s="40"/>
      <c r="H27" s="22"/>
      <c r="I27" s="22"/>
      <c r="J27" s="22"/>
      <c r="K27" s="22"/>
      <c r="L27" s="22"/>
      <c r="M27" s="22"/>
      <c r="N27" s="22"/>
      <c r="O27" s="22"/>
      <c r="Q27" s="48" t="s">
        <v>75</v>
      </c>
      <c r="R27" s="48"/>
      <c r="S27" s="30">
        <f>COUNTIF($J$12:$J$166," Lưu, theo dõi")</f>
        <v>0</v>
      </c>
      <c r="T27" s="18"/>
      <c r="U27" s="18"/>
      <c r="V27" s="17" t="s">
        <v>160</v>
      </c>
      <c r="W27" s="31">
        <f>COUNTIF($J$12:$J$166,"phòng 7")</f>
        <v>0</v>
      </c>
      <c r="Y27" s="17" t="s">
        <v>161</v>
      </c>
      <c r="Z27" s="31">
        <f>COUNTIF($J$12:$J$166,"phòng 9")</f>
        <v>0</v>
      </c>
      <c r="AB27" s="17" t="s">
        <v>162</v>
      </c>
      <c r="AC27" s="31">
        <f>COUNTIF($J$12:$J$166,"phòng 11")</f>
        <v>0</v>
      </c>
    </row>
    <row r="28" spans="1:51" x14ac:dyDescent="0.25">
      <c r="A28" s="22">
        <v>17</v>
      </c>
      <c r="B28" s="22"/>
      <c r="C28" s="27"/>
      <c r="D28" s="27"/>
      <c r="E28" s="22"/>
      <c r="F28" s="39"/>
      <c r="G28" s="40"/>
      <c r="H28" s="22"/>
      <c r="I28" s="22"/>
      <c r="J28" s="22"/>
      <c r="K28" s="22"/>
      <c r="L28" s="22"/>
      <c r="M28" s="22"/>
      <c r="N28" s="22"/>
      <c r="O28" s="22"/>
      <c r="Q28" s="48" t="s">
        <v>76</v>
      </c>
      <c r="R28" s="48"/>
      <c r="S28" s="48"/>
      <c r="T28" s="30">
        <f>COUNTIF(J12:J166,"  GQ theo thẩm quyền")</f>
        <v>0</v>
      </c>
      <c r="U28" s="18"/>
    </row>
    <row r="29" spans="1:51" x14ac:dyDescent="0.25">
      <c r="A29" s="22">
        <v>18</v>
      </c>
      <c r="B29" s="22"/>
      <c r="C29" s="29"/>
      <c r="D29" s="27"/>
      <c r="E29" s="22"/>
      <c r="F29" s="39"/>
      <c r="G29" s="40"/>
      <c r="H29" s="22"/>
      <c r="I29" s="22"/>
      <c r="J29" s="22"/>
      <c r="K29" s="22"/>
      <c r="L29" s="22"/>
      <c r="M29" s="22"/>
      <c r="N29" s="22"/>
      <c r="O29" s="22"/>
      <c r="Q29" s="42" t="s">
        <v>184</v>
      </c>
      <c r="R29" s="42"/>
      <c r="S29" s="30">
        <f>COUNTIF($J$12:$J$166,"Vks Chư Păh")</f>
        <v>0</v>
      </c>
      <c r="U29" s="42" t="s">
        <v>185</v>
      </c>
      <c r="V29" s="42"/>
      <c r="W29" s="30">
        <f>COUNTIF($J$12:$J$166,"VKS Chư Pưh")</f>
        <v>0</v>
      </c>
      <c r="Y29" s="42" t="s">
        <v>186</v>
      </c>
      <c r="Z29" s="42"/>
      <c r="AA29" s="30">
        <f>COUNTIF($J$12:$J$166,"VKS Chư Sê")</f>
        <v>0</v>
      </c>
      <c r="AC29" s="42" t="s">
        <v>187</v>
      </c>
      <c r="AD29" s="42"/>
      <c r="AE29" s="30">
        <f>COUNTIF($J$12:$J$166,"VKS Chư Prông")</f>
        <v>0</v>
      </c>
      <c r="AG29" s="42" t="s">
        <v>188</v>
      </c>
      <c r="AH29" s="42"/>
      <c r="AI29" s="30">
        <f>COUNTIF($J$12:$J$166,"VKS Đăk Đoa")</f>
        <v>0</v>
      </c>
      <c r="AK29" s="42" t="s">
        <v>189</v>
      </c>
      <c r="AL29" s="42"/>
      <c r="AM29" s="30">
        <f>COUNTIF($J$12:$J$166,"VKS Đak Pơ")</f>
        <v>0</v>
      </c>
      <c r="AO29" s="42" t="s">
        <v>190</v>
      </c>
      <c r="AP29" s="42"/>
      <c r="AQ29" s="30">
        <f>COUNTIF($J$12:$J$166,"VKS Đức Cơ")</f>
        <v>0</v>
      </c>
      <c r="AS29" s="42" t="s">
        <v>191</v>
      </c>
      <c r="AT29" s="42"/>
      <c r="AU29" s="30">
        <f>COUNTIF($J$12:$J$166,"VKS IaGrai")</f>
        <v>0</v>
      </c>
      <c r="AW29" s="42" t="s">
        <v>192</v>
      </c>
      <c r="AX29" s="42"/>
      <c r="AY29" s="30">
        <f>COUNTIF($J$12:$J$166,"VKS Iapa")</f>
        <v>0</v>
      </c>
    </row>
    <row r="30" spans="1:51" x14ac:dyDescent="0.25">
      <c r="A30" s="22">
        <v>19</v>
      </c>
      <c r="B30" s="22"/>
      <c r="C30" s="27"/>
      <c r="D30" s="27"/>
      <c r="E30" s="22"/>
      <c r="F30" s="39"/>
      <c r="G30" s="40"/>
      <c r="H30" s="22"/>
      <c r="I30" s="22"/>
      <c r="J30" s="22"/>
      <c r="K30" s="22"/>
      <c r="L30" s="22"/>
      <c r="M30" s="22"/>
      <c r="N30" s="22"/>
      <c r="O30" s="22"/>
      <c r="Q30" s="48" t="s">
        <v>77</v>
      </c>
      <c r="R30" s="48"/>
      <c r="S30" s="30">
        <f>COUNTIF($J$12:$J$166,"Công an giải quyết")</f>
        <v>0</v>
      </c>
      <c r="T30" s="30"/>
      <c r="U30" s="18"/>
    </row>
    <row r="31" spans="1:51" x14ac:dyDescent="0.25">
      <c r="A31" s="22">
        <v>20</v>
      </c>
      <c r="B31" s="22"/>
      <c r="C31" s="29"/>
      <c r="D31" s="27"/>
      <c r="E31" s="22"/>
      <c r="F31" s="39"/>
      <c r="G31" s="40"/>
      <c r="H31" s="22"/>
      <c r="I31" s="22"/>
      <c r="J31" s="22"/>
      <c r="K31" s="22"/>
      <c r="L31" s="22"/>
      <c r="M31" s="22"/>
      <c r="N31" s="22"/>
      <c r="O31" s="22"/>
      <c r="Q31" s="48" t="s">
        <v>78</v>
      </c>
      <c r="R31" s="48"/>
      <c r="S31" s="30">
        <f>COUNTIF($J$12:$J$166,"Tòa án giải quyết")</f>
        <v>0</v>
      </c>
      <c r="T31" s="30"/>
      <c r="U31" s="42" t="s">
        <v>193</v>
      </c>
      <c r="V31" s="42"/>
      <c r="W31" s="30">
        <f>COUNTIF($J$12:$J$166,"VKS Kbang")</f>
        <v>0</v>
      </c>
      <c r="Y31" s="42" t="s">
        <v>194</v>
      </c>
      <c r="Z31" s="42"/>
      <c r="AA31" s="30">
        <f>COUNTIF($J$12:$J$166,"VKS Kông chro")</f>
        <v>0</v>
      </c>
      <c r="AC31" s="42" t="s">
        <v>195</v>
      </c>
      <c r="AD31" s="42"/>
      <c r="AE31" s="30">
        <f>COUNTIF($J$12:$J$166,"VKS Krông pa")</f>
        <v>0</v>
      </c>
      <c r="AG31" s="42" t="s">
        <v>196</v>
      </c>
      <c r="AH31" s="42"/>
      <c r="AI31" s="30">
        <f>COUNTIF($J$12:$J$166,"VKS Mang Yang")</f>
        <v>0</v>
      </c>
      <c r="AK31" s="42" t="s">
        <v>197</v>
      </c>
      <c r="AL31" s="42"/>
      <c r="AM31" s="30">
        <f>COUNTIF($J$12:$J$166,"VKS Phú Thiện")</f>
        <v>0</v>
      </c>
      <c r="AO31" s="42" t="s">
        <v>198</v>
      </c>
      <c r="AP31" s="42"/>
      <c r="AQ31" s="30">
        <f>COUNTIF($J$12:$J$166,"VKS Pleiku")</f>
        <v>0</v>
      </c>
      <c r="AS31" s="42" t="s">
        <v>199</v>
      </c>
      <c r="AT31" s="42"/>
      <c r="AU31" s="30">
        <f>COUNTIF($J$12:$J$166,"VKS An Khê")</f>
        <v>0</v>
      </c>
      <c r="AW31" s="42" t="s">
        <v>200</v>
      </c>
      <c r="AX31" s="42"/>
      <c r="AY31" s="30">
        <f>COUNTIF($J$12:$J$166,"VKS Ayun Pa")</f>
        <v>0</v>
      </c>
    </row>
    <row r="32" spans="1:51" x14ac:dyDescent="0.25">
      <c r="A32" s="22">
        <v>21</v>
      </c>
      <c r="B32" s="22"/>
      <c r="C32" s="27"/>
      <c r="D32" s="27"/>
      <c r="E32" s="22"/>
      <c r="F32" s="39"/>
      <c r="G32" s="40"/>
      <c r="H32" s="22"/>
      <c r="I32" s="22"/>
      <c r="J32" s="22"/>
      <c r="K32" s="22"/>
      <c r="L32" s="22"/>
      <c r="M32" s="22"/>
      <c r="N32" s="22"/>
      <c r="O32" s="22"/>
      <c r="Q32" s="41" t="s">
        <v>79</v>
      </c>
      <c r="R32" s="41"/>
      <c r="S32" s="31">
        <f>COUNTIF($J$12:$J$166,"THA giải quyết")</f>
        <v>0</v>
      </c>
      <c r="T32" s="31"/>
      <c r="U32" s="18"/>
    </row>
    <row r="33" spans="1:28" x14ac:dyDescent="0.25">
      <c r="A33" s="22">
        <v>22</v>
      </c>
      <c r="B33" s="22"/>
      <c r="C33" s="27"/>
      <c r="D33" s="27"/>
      <c r="E33" s="22"/>
      <c r="F33" s="39"/>
      <c r="G33" s="40"/>
      <c r="H33" s="22"/>
      <c r="I33" s="22"/>
      <c r="J33" s="22"/>
      <c r="K33" s="22"/>
      <c r="L33" s="22"/>
      <c r="M33" s="22"/>
      <c r="N33" s="22"/>
      <c r="O33" s="22"/>
      <c r="Q33" s="31" t="s">
        <v>157</v>
      </c>
      <c r="R33" s="31">
        <f>COUNTIF($J$12:$J$166,"phòng 1")</f>
        <v>0</v>
      </c>
      <c r="S33" s="31"/>
      <c r="T33" s="17" t="s">
        <v>158</v>
      </c>
      <c r="U33" s="31">
        <f>COUNTIF($J$12:$J$166,"phòng2")</f>
        <v>0</v>
      </c>
      <c r="W33" s="17" t="s">
        <v>159</v>
      </c>
      <c r="X33" s="31">
        <f>COUNTIF($J$12:$J$166,"phòng 3")</f>
        <v>0</v>
      </c>
    </row>
    <row r="34" spans="1:28" x14ac:dyDescent="0.25">
      <c r="A34" s="22">
        <v>23</v>
      </c>
      <c r="B34" s="22"/>
      <c r="C34" s="29"/>
      <c r="D34" s="27"/>
      <c r="E34" s="22"/>
      <c r="F34" s="39"/>
      <c r="G34" s="40"/>
      <c r="H34" s="22"/>
      <c r="I34" s="22"/>
      <c r="J34" s="32"/>
      <c r="K34" s="22"/>
      <c r="L34" s="22"/>
      <c r="M34" s="22"/>
      <c r="N34" s="22"/>
      <c r="O34" s="22"/>
      <c r="Q34" s="41" t="s">
        <v>80</v>
      </c>
      <c r="R34" s="41"/>
      <c r="S34" s="41"/>
      <c r="T34" s="31">
        <f>COUNTIF($J$12:$J$166,"Chuyển Cơ quan NN khác")</f>
        <v>0</v>
      </c>
      <c r="U34" s="31"/>
      <c r="V34" s="58" t="s">
        <v>163</v>
      </c>
      <c r="W34" s="58"/>
      <c r="X34" s="31">
        <f>COUNTIF($J$12:$J$166,"phòng thanh tra")</f>
        <v>0</v>
      </c>
      <c r="Y34" s="43" t="s">
        <v>204</v>
      </c>
      <c r="Z34" s="43"/>
      <c r="AA34" s="43"/>
      <c r="AB34" s="31">
        <f>COUNTIF($J$12:$J$166,"Thanh tra Công an tỉnh")</f>
        <v>0</v>
      </c>
    </row>
    <row r="35" spans="1:28" x14ac:dyDescent="0.25">
      <c r="A35" s="22">
        <v>24</v>
      </c>
      <c r="B35" s="22"/>
      <c r="C35" s="29"/>
      <c r="D35" s="27"/>
      <c r="E35" s="22"/>
      <c r="F35" s="39"/>
      <c r="G35" s="40"/>
      <c r="H35" s="22"/>
      <c r="I35" s="22"/>
      <c r="J35" s="32"/>
      <c r="K35" s="22"/>
      <c r="L35" s="22"/>
      <c r="M35" s="22"/>
      <c r="N35" s="22"/>
      <c r="O35" s="22"/>
      <c r="Q35" s="47" t="s">
        <v>118</v>
      </c>
      <c r="R35" s="47"/>
      <c r="S35" s="47"/>
      <c r="T35" s="17">
        <f>COUNTIF($J$12:$J$166,"Trả đơn, thông báo chỉ dẫn")</f>
        <v>0</v>
      </c>
      <c r="V35" s="58" t="s">
        <v>156</v>
      </c>
      <c r="W35" s="58"/>
      <c r="X35" s="31">
        <f>COUNTIF($J$12:$J$166,"chuyển vks khác")</f>
        <v>0</v>
      </c>
    </row>
    <row r="36" spans="1:28" x14ac:dyDescent="0.25">
      <c r="A36" s="22">
        <v>25</v>
      </c>
      <c r="B36" s="22"/>
      <c r="C36" s="27"/>
      <c r="D36" s="27"/>
      <c r="E36" s="22"/>
      <c r="F36" s="39"/>
      <c r="G36" s="40"/>
      <c r="H36" s="22"/>
      <c r="I36" s="22"/>
      <c r="J36" s="22"/>
      <c r="K36" s="22"/>
      <c r="L36" s="22"/>
      <c r="M36" s="22"/>
      <c r="N36" s="22"/>
      <c r="O36" s="22"/>
      <c r="P36" s="33" t="s">
        <v>65</v>
      </c>
      <c r="Q36" s="34"/>
      <c r="R36" s="33"/>
      <c r="S36" s="33"/>
    </row>
    <row r="37" spans="1:28" x14ac:dyDescent="0.25">
      <c r="A37" s="22">
        <v>26</v>
      </c>
      <c r="B37" s="22"/>
      <c r="C37" s="29"/>
      <c r="D37" s="27"/>
      <c r="E37" s="22"/>
      <c r="F37" s="39"/>
      <c r="G37" s="40"/>
      <c r="H37" s="22"/>
      <c r="I37" s="22"/>
      <c r="J37" s="22"/>
      <c r="K37" s="22"/>
      <c r="L37" s="22"/>
      <c r="M37" s="22"/>
      <c r="N37" s="22"/>
      <c r="O37" s="22"/>
      <c r="Q37" s="48" t="s">
        <v>66</v>
      </c>
      <c r="R37" s="48"/>
      <c r="S37" s="30">
        <f>COUNTIF($K$12:$K$166,"lưu, theo dõi")</f>
        <v>0</v>
      </c>
      <c r="T37" s="30"/>
      <c r="U37" s="18"/>
      <c r="V37" s="18"/>
      <c r="W37" s="18"/>
    </row>
    <row r="38" spans="1:28" x14ac:dyDescent="0.25">
      <c r="A38" s="22">
        <v>27</v>
      </c>
      <c r="B38" s="22"/>
      <c r="C38" s="29"/>
      <c r="D38" s="27"/>
      <c r="E38" s="22"/>
      <c r="F38" s="39"/>
      <c r="G38" s="40"/>
      <c r="H38" s="22"/>
      <c r="I38" s="22"/>
      <c r="J38" s="22"/>
      <c r="K38" s="22"/>
      <c r="L38" s="22"/>
      <c r="M38" s="22"/>
      <c r="N38" s="22"/>
      <c r="O38" s="22"/>
      <c r="Q38" s="48" t="s">
        <v>67</v>
      </c>
      <c r="R38" s="48"/>
      <c r="S38" s="30">
        <f>COUNTIF($K$12:$K$166," QĐGQKN lần 1")</f>
        <v>0</v>
      </c>
      <c r="T38" s="30"/>
      <c r="U38" s="18"/>
      <c r="V38" s="18"/>
      <c r="W38" s="18"/>
    </row>
    <row r="39" spans="1:28" x14ac:dyDescent="0.25">
      <c r="A39" s="22">
        <v>28</v>
      </c>
      <c r="B39" s="22"/>
      <c r="C39" s="29"/>
      <c r="D39" s="27"/>
      <c r="E39" s="22"/>
      <c r="F39" s="39"/>
      <c r="G39" s="40"/>
      <c r="H39" s="22"/>
      <c r="I39" s="22"/>
      <c r="J39" s="32"/>
      <c r="K39" s="22"/>
      <c r="L39" s="22"/>
      <c r="M39" s="22"/>
      <c r="N39" s="22"/>
      <c r="O39" s="22"/>
      <c r="Q39" s="48" t="s">
        <v>68</v>
      </c>
      <c r="R39" s="48"/>
      <c r="S39" s="30">
        <f>COUNTIF($K$12:$K$166," QĐGQKN lần 2")</f>
        <v>0</v>
      </c>
      <c r="T39" s="30"/>
      <c r="U39" s="18"/>
      <c r="V39" s="18"/>
      <c r="W39" s="18"/>
    </row>
    <row r="40" spans="1:28" x14ac:dyDescent="0.25">
      <c r="A40" s="22">
        <v>29</v>
      </c>
      <c r="B40" s="22"/>
      <c r="C40" s="29"/>
      <c r="D40" s="27"/>
      <c r="E40" s="22"/>
      <c r="F40" s="39"/>
      <c r="G40" s="40"/>
      <c r="H40" s="22"/>
      <c r="I40" s="22"/>
      <c r="J40" s="22"/>
      <c r="K40" s="22"/>
      <c r="L40" s="22"/>
      <c r="M40" s="22"/>
      <c r="N40" s="22"/>
      <c r="O40" s="22"/>
      <c r="Q40" s="48" t="s">
        <v>69</v>
      </c>
      <c r="R40" s="48"/>
      <c r="S40" s="30">
        <f>COUNTIF($K$12:$K$166,"Công văn trả lời")</f>
        <v>0</v>
      </c>
      <c r="T40" s="30"/>
      <c r="U40" s="18"/>
      <c r="V40" s="18"/>
      <c r="W40" s="18"/>
    </row>
    <row r="41" spans="1:28" x14ac:dyDescent="0.25">
      <c r="A41" s="22">
        <v>30</v>
      </c>
      <c r="B41" s="22"/>
      <c r="C41" s="27"/>
      <c r="D41" s="24"/>
      <c r="E41" s="22"/>
      <c r="F41" s="39"/>
      <c r="G41" s="40"/>
      <c r="H41" s="22"/>
      <c r="I41" s="22"/>
      <c r="J41" s="22"/>
      <c r="K41" s="22"/>
      <c r="L41" s="22"/>
      <c r="M41" s="22"/>
      <c r="N41" s="22"/>
      <c r="O41" s="22"/>
      <c r="Q41" s="48" t="s">
        <v>70</v>
      </c>
      <c r="R41" s="48"/>
      <c r="S41" s="30">
        <f>COUNTIF($K$12:$K$166,"Phiếu chuyển đơn")</f>
        <v>0</v>
      </c>
      <c r="T41" s="30"/>
      <c r="U41" s="18"/>
      <c r="V41" s="18"/>
      <c r="W41" s="18"/>
    </row>
    <row r="42" spans="1:28" x14ac:dyDescent="0.25">
      <c r="A42" s="22">
        <v>31</v>
      </c>
      <c r="B42" s="22"/>
      <c r="C42" s="27"/>
      <c r="D42" s="24"/>
      <c r="E42" s="22"/>
      <c r="F42" s="39"/>
      <c r="G42" s="40"/>
      <c r="H42" s="22"/>
      <c r="I42" s="22"/>
      <c r="J42" s="22"/>
      <c r="K42" s="22"/>
      <c r="L42" s="22"/>
      <c r="M42" s="22"/>
      <c r="N42" s="22"/>
      <c r="O42" s="22"/>
      <c r="Q42" s="42" t="s">
        <v>71</v>
      </c>
      <c r="R42" s="42"/>
      <c r="S42" s="42"/>
      <c r="T42" s="42"/>
      <c r="U42" s="42"/>
      <c r="V42" s="30">
        <f>COUNTIF($K$12:$K$166,"Trả lời các cơ quan đảng, NN, báo chí chuyển đến")</f>
        <v>0</v>
      </c>
      <c r="W42" s="30"/>
    </row>
    <row r="43" spans="1:28" x14ac:dyDescent="0.25">
      <c r="A43" s="22">
        <v>32</v>
      </c>
      <c r="B43" s="22"/>
      <c r="C43" s="27"/>
      <c r="D43" s="24"/>
      <c r="E43" s="22"/>
      <c r="F43" s="39"/>
      <c r="G43" s="40"/>
      <c r="H43" s="22"/>
      <c r="I43" s="22"/>
      <c r="J43" s="22"/>
      <c r="K43" s="22"/>
      <c r="L43" s="22"/>
      <c r="M43" s="22"/>
      <c r="N43" s="22"/>
      <c r="O43" s="22"/>
      <c r="Q43" s="41" t="s">
        <v>72</v>
      </c>
      <c r="R43" s="41"/>
      <c r="S43" s="31">
        <f>COUNTIF($K$12:$K$166,"Trả hướng dẫn")</f>
        <v>0</v>
      </c>
      <c r="T43" s="31"/>
      <c r="U43" s="31"/>
      <c r="V43" s="31"/>
      <c r="W43" s="18"/>
    </row>
    <row r="44" spans="1:28" x14ac:dyDescent="0.25">
      <c r="A44" s="22">
        <v>33</v>
      </c>
      <c r="B44" s="22"/>
      <c r="C44" s="27"/>
      <c r="D44" s="24"/>
      <c r="E44" s="22"/>
      <c r="F44" s="39"/>
      <c r="G44" s="40"/>
      <c r="H44" s="22"/>
      <c r="I44" s="22"/>
      <c r="J44" s="22"/>
      <c r="K44" s="22"/>
      <c r="L44" s="22"/>
      <c r="M44" s="22"/>
      <c r="N44" s="22"/>
      <c r="O44" s="22"/>
      <c r="Q44" s="41" t="s">
        <v>73</v>
      </c>
      <c r="R44" s="41"/>
      <c r="S44" s="31">
        <f>COUNTIF($K$12:$K$166,"Thông Báo")</f>
        <v>0</v>
      </c>
      <c r="T44" s="31"/>
      <c r="U44" s="31"/>
      <c r="V44" s="31"/>
      <c r="W44" s="31"/>
    </row>
    <row r="45" spans="1:28" x14ac:dyDescent="0.25">
      <c r="A45" s="22">
        <v>34</v>
      </c>
      <c r="B45" s="22"/>
      <c r="C45" s="27"/>
      <c r="D45" s="24"/>
      <c r="E45" s="22"/>
      <c r="F45" s="39"/>
      <c r="G45" s="40"/>
      <c r="H45" s="22"/>
      <c r="I45" s="22"/>
      <c r="J45" s="22"/>
      <c r="K45" s="22"/>
      <c r="L45" s="22"/>
      <c r="M45" s="22"/>
      <c r="N45" s="22"/>
      <c r="O45" s="22"/>
      <c r="Q45" s="41" t="s">
        <v>109</v>
      </c>
      <c r="R45" s="41"/>
      <c r="S45" s="31">
        <f>COUNTIF($K$12:$K$166,"Giấy báo tin")</f>
        <v>0</v>
      </c>
      <c r="T45" s="31"/>
      <c r="U45" s="31"/>
      <c r="V45" s="31"/>
      <c r="W45" s="18"/>
    </row>
    <row r="46" spans="1:28" x14ac:dyDescent="0.25">
      <c r="A46" s="22">
        <v>35</v>
      </c>
      <c r="B46" s="22"/>
      <c r="C46" s="27"/>
      <c r="D46" s="24"/>
      <c r="E46" s="22"/>
      <c r="F46" s="39"/>
      <c r="G46" s="40"/>
      <c r="H46" s="22"/>
      <c r="I46" s="22"/>
      <c r="J46" s="22"/>
      <c r="K46" s="22"/>
      <c r="L46" s="22"/>
      <c r="M46" s="22"/>
      <c r="N46" s="22"/>
      <c r="O46" s="22"/>
      <c r="Q46" s="47" t="s">
        <v>127</v>
      </c>
      <c r="R46" s="47"/>
      <c r="S46" s="47"/>
      <c r="T46" s="47"/>
      <c r="U46" s="17">
        <f>COUNTIF($K$12:$K$166,"thông báo không khởi tố vụ án hình sự")</f>
        <v>0</v>
      </c>
    </row>
    <row r="47" spans="1:28" x14ac:dyDescent="0.25">
      <c r="A47" s="22">
        <v>36</v>
      </c>
      <c r="B47" s="22"/>
      <c r="C47" s="27"/>
      <c r="D47" s="24"/>
      <c r="E47" s="22"/>
      <c r="F47" s="39"/>
      <c r="G47" s="40"/>
      <c r="H47" s="22"/>
      <c r="I47" s="22"/>
      <c r="J47" s="22"/>
      <c r="K47" s="22"/>
      <c r="L47" s="22"/>
      <c r="M47" s="22"/>
      <c r="N47" s="22"/>
      <c r="O47" s="22"/>
      <c r="Q47" s="47" t="s">
        <v>128</v>
      </c>
      <c r="R47" s="47"/>
      <c r="S47" s="47"/>
      <c r="T47" s="17">
        <f>COUNTIF($K$12:$K$166,"Đã khởi tố vụ án hình sự")</f>
        <v>0</v>
      </c>
    </row>
    <row r="48" spans="1:28" x14ac:dyDescent="0.25">
      <c r="A48" s="22">
        <v>37</v>
      </c>
      <c r="B48" s="22"/>
      <c r="C48" s="27"/>
      <c r="D48" s="24"/>
      <c r="E48" s="22"/>
      <c r="F48" s="39"/>
      <c r="G48" s="40"/>
      <c r="H48" s="22"/>
      <c r="I48" s="22"/>
      <c r="J48" s="22"/>
      <c r="K48" s="22"/>
      <c r="L48" s="22"/>
      <c r="M48" s="22"/>
      <c r="N48" s="22"/>
      <c r="O48" s="22"/>
      <c r="Q48" s="17" t="s">
        <v>202</v>
      </c>
      <c r="R48" s="17">
        <f>COUNTIF($K$12:$K$166,"Rút đơn")</f>
        <v>0</v>
      </c>
    </row>
    <row r="49" spans="1:22" x14ac:dyDescent="0.25">
      <c r="A49" s="22">
        <v>38</v>
      </c>
      <c r="B49" s="22"/>
      <c r="C49" s="27"/>
      <c r="D49" s="24"/>
      <c r="E49" s="22"/>
      <c r="F49" s="39"/>
      <c r="G49" s="40"/>
      <c r="H49" s="22"/>
      <c r="I49" s="22"/>
      <c r="J49" s="22"/>
      <c r="K49" s="22"/>
      <c r="L49" s="22"/>
      <c r="M49" s="22"/>
      <c r="N49" s="22"/>
      <c r="O49" s="22"/>
      <c r="P49" s="33" t="s">
        <v>81</v>
      </c>
      <c r="Q49" s="35"/>
      <c r="R49" s="33"/>
    </row>
    <row r="50" spans="1:22" x14ac:dyDescent="0.25">
      <c r="A50" s="22">
        <v>39</v>
      </c>
      <c r="B50" s="22"/>
      <c r="C50" s="27"/>
      <c r="D50" s="24"/>
      <c r="E50" s="22"/>
      <c r="F50" s="39"/>
      <c r="G50" s="40"/>
      <c r="H50" s="22"/>
      <c r="I50" s="22"/>
      <c r="J50" s="22"/>
      <c r="K50" s="22"/>
      <c r="L50" s="22"/>
      <c r="M50" s="22"/>
      <c r="N50" s="22"/>
      <c r="O50" s="22"/>
      <c r="Q50" s="30" t="s">
        <v>82</v>
      </c>
      <c r="R50" s="30">
        <f>COUNTIF($L$12:$L$166,"Đúng ")</f>
        <v>0</v>
      </c>
      <c r="S50" s="30"/>
      <c r="T50" s="18"/>
    </row>
    <row r="51" spans="1:22" x14ac:dyDescent="0.25">
      <c r="A51" s="22">
        <v>40</v>
      </c>
      <c r="B51" s="22"/>
      <c r="C51" s="27"/>
      <c r="D51" s="24"/>
      <c r="E51" s="22"/>
      <c r="F51" s="39"/>
      <c r="G51" s="40"/>
      <c r="H51" s="22"/>
      <c r="I51" s="22"/>
      <c r="J51" s="22"/>
      <c r="K51" s="22"/>
      <c r="L51" s="22"/>
      <c r="M51" s="22"/>
      <c r="N51" s="22"/>
      <c r="O51" s="22"/>
      <c r="Q51" s="30" t="s">
        <v>83</v>
      </c>
      <c r="R51" s="30">
        <f>COUNTIF($L$12:$L$166,"Sai")</f>
        <v>0</v>
      </c>
      <c r="S51" s="30"/>
      <c r="T51" s="18"/>
    </row>
    <row r="52" spans="1:22" x14ac:dyDescent="0.25">
      <c r="A52" s="22">
        <v>41</v>
      </c>
      <c r="B52" s="22"/>
      <c r="C52" s="27"/>
      <c r="D52" s="24"/>
      <c r="E52" s="22"/>
      <c r="F52" s="39"/>
      <c r="G52" s="40"/>
      <c r="H52" s="22"/>
      <c r="I52" s="22"/>
      <c r="J52" s="22"/>
      <c r="K52" s="22"/>
      <c r="L52" s="22"/>
      <c r="M52" s="22"/>
      <c r="N52" s="22"/>
      <c r="O52" s="22"/>
      <c r="Q52" s="36" t="s">
        <v>84</v>
      </c>
      <c r="R52" s="36"/>
      <c r="S52" s="30">
        <f>COUNTIF($L$12:$L$166,"Có đúng có sai")</f>
        <v>0</v>
      </c>
      <c r="T52" s="30"/>
    </row>
    <row r="53" spans="1:22" x14ac:dyDescent="0.25">
      <c r="A53" s="22">
        <v>42</v>
      </c>
      <c r="B53" s="22"/>
      <c r="C53" s="27"/>
      <c r="D53" s="24"/>
      <c r="E53" s="22"/>
      <c r="F53" s="39"/>
      <c r="G53" s="40"/>
      <c r="H53" s="22"/>
      <c r="I53" s="22"/>
      <c r="J53" s="22"/>
      <c r="K53" s="22"/>
      <c r="L53" s="22"/>
      <c r="M53" s="22"/>
      <c r="N53" s="22"/>
      <c r="O53" s="22"/>
      <c r="Q53" s="37" t="s">
        <v>85</v>
      </c>
      <c r="R53" s="37"/>
      <c r="S53" s="31">
        <f>COUNTIF($L$12:$L$166,"GQ quá hạn")</f>
        <v>0</v>
      </c>
      <c r="T53" s="31"/>
    </row>
    <row r="54" spans="1:22" x14ac:dyDescent="0.25">
      <c r="A54" s="22">
        <v>43</v>
      </c>
      <c r="B54" s="22"/>
      <c r="C54" s="27"/>
      <c r="D54" s="24"/>
      <c r="E54" s="22"/>
      <c r="F54" s="39"/>
      <c r="G54" s="40"/>
      <c r="H54" s="22"/>
      <c r="I54" s="22"/>
      <c r="J54" s="22"/>
      <c r="K54" s="22"/>
      <c r="L54" s="22"/>
      <c r="M54" s="22"/>
      <c r="N54" s="22"/>
      <c r="O54" s="22"/>
    </row>
    <row r="55" spans="1:22" x14ac:dyDescent="0.25">
      <c r="A55" s="22">
        <v>44</v>
      </c>
      <c r="B55" s="22"/>
      <c r="C55" s="27"/>
      <c r="D55" s="24"/>
      <c r="E55" s="22"/>
      <c r="F55" s="39"/>
      <c r="G55" s="40"/>
      <c r="H55" s="22"/>
      <c r="I55" s="22"/>
      <c r="J55" s="22"/>
      <c r="K55" s="22"/>
      <c r="L55" s="22"/>
      <c r="M55" s="22"/>
      <c r="N55" s="22"/>
      <c r="O55" s="22"/>
      <c r="P55" s="33" t="s">
        <v>86</v>
      </c>
      <c r="Q55" s="35"/>
      <c r="R55" s="33">
        <f>$T$56+$S$57+$T$58</f>
        <v>0</v>
      </c>
      <c r="U55" s="18"/>
      <c r="V55" s="18"/>
    </row>
    <row r="56" spans="1:22" x14ac:dyDescent="0.25">
      <c r="A56" s="22">
        <v>45</v>
      </c>
      <c r="B56" s="22"/>
      <c r="C56" s="27"/>
      <c r="D56" s="24"/>
      <c r="E56" s="22"/>
      <c r="F56" s="39"/>
      <c r="G56" s="40"/>
      <c r="H56" s="22"/>
      <c r="I56" s="22"/>
      <c r="J56" s="22"/>
      <c r="K56" s="22"/>
      <c r="L56" s="22"/>
      <c r="M56" s="22"/>
      <c r="N56" s="22"/>
      <c r="O56" s="22"/>
      <c r="Q56" s="36" t="s">
        <v>87</v>
      </c>
      <c r="R56" s="36"/>
      <c r="S56" s="36"/>
      <c r="T56" s="30">
        <f>COUNTIF($M$12:$M$166,"Ra TB rút kinh nghiệm")</f>
        <v>0</v>
      </c>
      <c r="U56" s="30"/>
      <c r="V56" s="18"/>
    </row>
    <row r="57" spans="1:22" x14ac:dyDescent="0.25">
      <c r="A57" s="22">
        <v>46</v>
      </c>
      <c r="B57" s="22"/>
      <c r="C57" s="27"/>
      <c r="D57" s="24"/>
      <c r="E57" s="22"/>
      <c r="F57" s="39"/>
      <c r="G57" s="40"/>
      <c r="H57" s="22"/>
      <c r="I57" s="22"/>
      <c r="J57" s="22"/>
      <c r="K57" s="22"/>
      <c r="L57" s="22"/>
      <c r="M57" s="22"/>
      <c r="N57" s="22"/>
      <c r="O57" s="22"/>
      <c r="Q57" s="36" t="s">
        <v>88</v>
      </c>
      <c r="R57" s="36"/>
      <c r="S57" s="30">
        <f>COUNTIF($M$12:$M$166,"Ban hành kiến nghị")</f>
        <v>0</v>
      </c>
      <c r="T57" s="30"/>
      <c r="U57" s="30"/>
      <c r="V57" s="30"/>
    </row>
    <row r="58" spans="1:22" x14ac:dyDescent="0.25">
      <c r="A58" s="22">
        <v>47</v>
      </c>
      <c r="B58" s="22"/>
      <c r="C58" s="27"/>
      <c r="D58" s="24"/>
      <c r="E58" s="22"/>
      <c r="F58" s="39"/>
      <c r="G58" s="40"/>
      <c r="H58" s="22"/>
      <c r="I58" s="22"/>
      <c r="J58" s="22"/>
      <c r="K58" s="22"/>
      <c r="L58" s="22"/>
      <c r="M58" s="22"/>
      <c r="N58" s="22"/>
      <c r="O58" s="22"/>
      <c r="Q58" s="36" t="s">
        <v>89</v>
      </c>
      <c r="R58" s="36"/>
      <c r="S58" s="36"/>
      <c r="T58" s="30">
        <f>COUNTIF($M$12:$M$166,"Hủy giải quyết lại từ đầu")</f>
        <v>0</v>
      </c>
    </row>
    <row r="59" spans="1:22" x14ac:dyDescent="0.25">
      <c r="A59" s="22">
        <v>48</v>
      </c>
      <c r="B59" s="22"/>
      <c r="C59" s="27"/>
      <c r="D59" s="24"/>
      <c r="E59" s="22"/>
      <c r="F59" s="39"/>
      <c r="G59" s="40"/>
      <c r="H59" s="22"/>
      <c r="I59" s="22"/>
      <c r="J59" s="22"/>
      <c r="K59" s="22"/>
      <c r="L59" s="22"/>
      <c r="M59" s="22"/>
      <c r="N59" s="22"/>
      <c r="O59" s="22"/>
    </row>
    <row r="60" spans="1:22" x14ac:dyDescent="0.25">
      <c r="A60" s="22">
        <v>49</v>
      </c>
      <c r="B60" s="22"/>
      <c r="C60" s="27"/>
      <c r="D60" s="24"/>
      <c r="E60" s="22"/>
      <c r="F60" s="39"/>
      <c r="G60" s="40"/>
      <c r="H60" s="22"/>
      <c r="I60" s="22"/>
      <c r="J60" s="22"/>
      <c r="K60" s="22"/>
      <c r="L60" s="22"/>
      <c r="M60" s="22"/>
      <c r="N60" s="22"/>
      <c r="O60" s="22"/>
      <c r="U60" s="18"/>
    </row>
    <row r="61" spans="1:22" x14ac:dyDescent="0.25">
      <c r="A61" s="22">
        <v>50</v>
      </c>
      <c r="B61" s="22"/>
      <c r="C61" s="27"/>
      <c r="D61" s="24"/>
      <c r="E61" s="22"/>
      <c r="F61" s="39"/>
      <c r="G61" s="40"/>
      <c r="H61" s="22"/>
      <c r="I61" s="22"/>
      <c r="J61" s="22"/>
      <c r="K61" s="22"/>
      <c r="L61" s="22"/>
      <c r="M61" s="22"/>
      <c r="N61" s="22"/>
      <c r="O61" s="22"/>
      <c r="P61" s="44" t="s">
        <v>110</v>
      </c>
      <c r="Q61" s="46"/>
      <c r="R61" s="46"/>
      <c r="S61" s="46"/>
      <c r="T61" s="17">
        <f>$S$62+$S$63+$T$64+$S$65</f>
        <v>0</v>
      </c>
      <c r="U61" s="18"/>
    </row>
    <row r="62" spans="1:22" x14ac:dyDescent="0.25">
      <c r="A62" s="22">
        <v>51</v>
      </c>
      <c r="B62" s="22"/>
      <c r="C62" s="27"/>
      <c r="D62" s="24"/>
      <c r="E62" s="22"/>
      <c r="F62" s="39"/>
      <c r="G62" s="40"/>
      <c r="H62" s="22"/>
      <c r="I62" s="22"/>
      <c r="J62" s="22"/>
      <c r="K62" s="22"/>
      <c r="L62" s="22"/>
      <c r="M62" s="22"/>
      <c r="N62" s="22"/>
      <c r="O62" s="22"/>
      <c r="Q62" s="42" t="s">
        <v>90</v>
      </c>
      <c r="R62" s="42"/>
      <c r="S62" s="30">
        <f>COUNTIF($N$12:$N$166,"Đơn TTQ Giải quyết")</f>
        <v>0</v>
      </c>
      <c r="T62" s="30"/>
      <c r="U62" s="30"/>
    </row>
    <row r="63" spans="1:22" x14ac:dyDescent="0.25">
      <c r="A63" s="22">
        <v>52</v>
      </c>
      <c r="B63" s="22"/>
      <c r="C63" s="27"/>
      <c r="D63" s="24"/>
      <c r="E63" s="22"/>
      <c r="F63" s="39"/>
      <c r="G63" s="40"/>
      <c r="H63" s="22"/>
      <c r="I63" s="22"/>
      <c r="J63" s="22"/>
      <c r="K63" s="22"/>
      <c r="L63" s="22"/>
      <c r="M63" s="22"/>
      <c r="N63" s="22"/>
      <c r="O63" s="22"/>
      <c r="Q63" s="36" t="s">
        <v>91</v>
      </c>
      <c r="R63" s="36"/>
      <c r="S63" s="30">
        <f>COUNTIF($N$12:$N$166,"Đơn TTN kiểm sát")</f>
        <v>0</v>
      </c>
      <c r="T63" s="30"/>
      <c r="U63" s="30"/>
    </row>
    <row r="64" spans="1:22" x14ac:dyDescent="0.25">
      <c r="A64" s="22">
        <v>53</v>
      </c>
      <c r="B64" s="22"/>
      <c r="C64" s="27"/>
      <c r="D64" s="24"/>
      <c r="E64" s="22"/>
      <c r="F64" s="39"/>
      <c r="G64" s="40"/>
      <c r="H64" s="22"/>
      <c r="I64" s="22"/>
      <c r="J64" s="22"/>
      <c r="K64" s="22"/>
      <c r="L64" s="22"/>
      <c r="M64" s="22"/>
      <c r="N64" s="22"/>
      <c r="O64" s="22"/>
      <c r="Q64" s="36" t="s">
        <v>92</v>
      </c>
      <c r="R64" s="36"/>
      <c r="S64" s="36"/>
      <c r="T64" s="30">
        <f>COUNTIF($N$12:$N$166,"Đơn không TTQGQ và TNKS")</f>
        <v>0</v>
      </c>
    </row>
    <row r="65" spans="1:21" x14ac:dyDescent="0.25">
      <c r="A65" s="22">
        <v>54</v>
      </c>
      <c r="B65" s="22"/>
      <c r="C65" s="27"/>
      <c r="D65" s="24"/>
      <c r="E65" s="22"/>
      <c r="F65" s="39"/>
      <c r="G65" s="40"/>
      <c r="H65" s="22"/>
      <c r="I65" s="22"/>
      <c r="J65" s="22"/>
      <c r="K65" s="22"/>
      <c r="L65" s="22"/>
      <c r="M65" s="22"/>
      <c r="N65" s="22"/>
      <c r="O65" s="22"/>
      <c r="Q65" s="36" t="s">
        <v>93</v>
      </c>
      <c r="R65" s="36"/>
      <c r="S65" s="30">
        <f>COUNTIF($N$12:$N$166,"Đơn KĐĐK xử lý")</f>
        <v>0</v>
      </c>
      <c r="T65" s="30"/>
    </row>
    <row r="66" spans="1:21" x14ac:dyDescent="0.25">
      <c r="A66" s="22">
        <v>55</v>
      </c>
      <c r="B66" s="22"/>
      <c r="C66" s="27"/>
      <c r="D66" s="24"/>
      <c r="E66" s="22"/>
      <c r="F66" s="39"/>
      <c r="G66" s="40"/>
      <c r="H66" s="22"/>
      <c r="I66" s="22"/>
      <c r="J66" s="22"/>
      <c r="K66" s="22"/>
      <c r="L66" s="22"/>
      <c r="M66" s="22"/>
      <c r="N66" s="22"/>
      <c r="O66" s="22"/>
      <c r="P66" s="33" t="s">
        <v>94</v>
      </c>
      <c r="Q66" s="35"/>
      <c r="R66" s="33">
        <f>$R$67+$T$68+$S$69+$T$70+$R$71+$S$72+$T$73+$R$74+$S$75+$S$76+$S$77+$S$78+$S$79+$T$80+$T$81</f>
        <v>0</v>
      </c>
    </row>
    <row r="67" spans="1:21" x14ac:dyDescent="0.25">
      <c r="A67" s="22">
        <v>56</v>
      </c>
      <c r="B67" s="22"/>
      <c r="C67" s="27"/>
      <c r="D67" s="24"/>
      <c r="E67" s="22"/>
      <c r="F67" s="39"/>
      <c r="G67" s="40"/>
      <c r="H67" s="22"/>
      <c r="I67" s="22"/>
      <c r="J67" s="22"/>
      <c r="K67" s="22"/>
      <c r="L67" s="22"/>
      <c r="M67" s="22"/>
      <c r="N67" s="22"/>
      <c r="O67" s="22"/>
      <c r="Q67" s="30" t="s">
        <v>95</v>
      </c>
      <c r="R67" s="30">
        <f>COUNTIF($B$12:$B$166,"Cá nhân")</f>
        <v>0</v>
      </c>
      <c r="S67" s="30"/>
      <c r="T67" s="18"/>
      <c r="U67" s="18"/>
    </row>
    <row r="68" spans="1:21" x14ac:dyDescent="0.25">
      <c r="A68" s="22">
        <v>57</v>
      </c>
      <c r="B68" s="22"/>
      <c r="C68" s="27"/>
      <c r="D68" s="24"/>
      <c r="E68" s="22"/>
      <c r="F68" s="39"/>
      <c r="G68" s="40"/>
      <c r="H68" s="22"/>
      <c r="I68" s="22"/>
      <c r="J68" s="22"/>
      <c r="K68" s="22"/>
      <c r="L68" s="22"/>
      <c r="M68" s="22"/>
      <c r="N68" s="22"/>
      <c r="O68" s="22"/>
      <c r="Q68" s="48" t="s">
        <v>96</v>
      </c>
      <c r="R68" s="48"/>
      <c r="S68" s="48"/>
      <c r="T68" s="30">
        <f>COUNTIF($B$12:$B$166," Báo chí, Đài truyền hình")</f>
        <v>0</v>
      </c>
      <c r="U68" s="30"/>
    </row>
    <row r="69" spans="1:21" x14ac:dyDescent="0.25">
      <c r="A69" s="22">
        <v>58</v>
      </c>
      <c r="B69" s="22"/>
      <c r="C69" s="27"/>
      <c r="D69" s="24"/>
      <c r="E69" s="22"/>
      <c r="F69" s="39"/>
      <c r="G69" s="40"/>
      <c r="H69" s="22"/>
      <c r="I69" s="22"/>
      <c r="J69" s="22"/>
      <c r="K69" s="22"/>
      <c r="L69" s="22"/>
      <c r="M69" s="22"/>
      <c r="N69" s="22"/>
      <c r="O69" s="22"/>
      <c r="Q69" s="48" t="s">
        <v>97</v>
      </c>
      <c r="R69" s="48"/>
      <c r="S69" s="30">
        <f>COUNTIF($B$12:$B$166,"Đoàn ĐBQH")</f>
        <v>0</v>
      </c>
      <c r="T69" s="30"/>
      <c r="U69" s="30"/>
    </row>
    <row r="70" spans="1:21" x14ac:dyDescent="0.25">
      <c r="A70" s="22">
        <v>59</v>
      </c>
      <c r="B70" s="22"/>
      <c r="C70" s="27"/>
      <c r="D70" s="24"/>
      <c r="E70" s="22"/>
      <c r="F70" s="39"/>
      <c r="G70" s="40"/>
      <c r="H70" s="22"/>
      <c r="I70" s="22"/>
      <c r="J70" s="22"/>
      <c r="K70" s="22"/>
      <c r="L70" s="22"/>
      <c r="M70" s="22"/>
      <c r="N70" s="22"/>
      <c r="O70" s="22"/>
      <c r="Q70" s="48" t="s">
        <v>98</v>
      </c>
      <c r="R70" s="48"/>
      <c r="S70" s="48"/>
      <c r="T70" s="30">
        <f>COUNTIF($B$12:$B$166,"Mặt trận tổ Quốc Việt Nam")</f>
        <v>0</v>
      </c>
      <c r="U70" s="30"/>
    </row>
    <row r="71" spans="1:21" x14ac:dyDescent="0.25">
      <c r="A71" s="22">
        <v>60</v>
      </c>
      <c r="B71" s="22"/>
      <c r="C71" s="27"/>
      <c r="D71" s="24"/>
      <c r="E71" s="22"/>
      <c r="F71" s="39"/>
      <c r="G71" s="40"/>
      <c r="H71" s="22"/>
      <c r="I71" s="22"/>
      <c r="J71" s="22"/>
      <c r="K71" s="22"/>
      <c r="L71" s="22"/>
      <c r="M71" s="22"/>
      <c r="N71" s="22"/>
      <c r="O71" s="22"/>
      <c r="Q71" s="30" t="s">
        <v>165</v>
      </c>
      <c r="R71" s="30">
        <f>COUNTIF($B$12:$B$166,"VKS huyện")</f>
        <v>0</v>
      </c>
      <c r="S71" s="30"/>
      <c r="T71" s="30"/>
      <c r="U71" s="30"/>
    </row>
    <row r="72" spans="1:21" x14ac:dyDescent="0.25">
      <c r="A72" s="22">
        <v>61</v>
      </c>
      <c r="B72" s="22"/>
      <c r="C72" s="27"/>
      <c r="D72" s="24"/>
      <c r="E72" s="22"/>
      <c r="F72" s="39"/>
      <c r="G72" s="40"/>
      <c r="H72" s="22"/>
      <c r="I72" s="22"/>
      <c r="J72" s="22"/>
      <c r="K72" s="22"/>
      <c r="L72" s="22"/>
      <c r="M72" s="22"/>
      <c r="N72" s="22"/>
      <c r="O72" s="22"/>
      <c r="Q72" s="48" t="s">
        <v>99</v>
      </c>
      <c r="R72" s="48"/>
      <c r="S72" s="30">
        <f>COUNTIF($B$12:$B$166,"VKS tối cao")</f>
        <v>0</v>
      </c>
      <c r="T72" s="30"/>
      <c r="U72" s="30"/>
    </row>
    <row r="73" spans="1:21" x14ac:dyDescent="0.25">
      <c r="A73" s="22">
        <v>62</v>
      </c>
      <c r="B73" s="22"/>
      <c r="C73" s="27"/>
      <c r="D73" s="24"/>
      <c r="E73" s="22"/>
      <c r="F73" s="39"/>
      <c r="G73" s="40"/>
      <c r="H73" s="22"/>
      <c r="I73" s="22"/>
      <c r="J73" s="22"/>
      <c r="K73" s="22"/>
      <c r="L73" s="22"/>
      <c r="M73" s="22"/>
      <c r="N73" s="22"/>
      <c r="O73" s="22"/>
      <c r="Q73" s="48" t="s">
        <v>100</v>
      </c>
      <c r="R73" s="48"/>
      <c r="S73" s="48"/>
      <c r="T73" s="30">
        <f>COUNTIF($B$12:$B$166,"Cơ quan, tổ chức khác")</f>
        <v>0</v>
      </c>
      <c r="U73" s="30"/>
    </row>
    <row r="74" spans="1:21" x14ac:dyDescent="0.25">
      <c r="A74" s="22">
        <v>63</v>
      </c>
      <c r="B74" s="22"/>
      <c r="C74" s="27"/>
      <c r="D74" s="24"/>
      <c r="E74" s="22"/>
      <c r="F74" s="39"/>
      <c r="G74" s="40"/>
      <c r="H74" s="22"/>
      <c r="I74" s="22"/>
      <c r="J74" s="22"/>
      <c r="K74" s="22"/>
      <c r="L74" s="22"/>
      <c r="M74" s="22"/>
      <c r="N74" s="22"/>
      <c r="O74" s="22"/>
      <c r="Q74" s="31" t="s">
        <v>101</v>
      </c>
      <c r="R74" s="31">
        <f>COUNTIF($B$12:$B$166,"Tỉnh ủy")</f>
        <v>0</v>
      </c>
      <c r="S74" s="31"/>
      <c r="T74" s="31"/>
      <c r="U74" s="31"/>
    </row>
    <row r="75" spans="1:21" x14ac:dyDescent="0.25">
      <c r="A75" s="22">
        <v>64</v>
      </c>
      <c r="B75" s="22"/>
      <c r="C75" s="27"/>
      <c r="D75" s="24"/>
      <c r="E75" s="22"/>
      <c r="F75" s="39"/>
      <c r="G75" s="40"/>
      <c r="H75" s="22"/>
      <c r="I75" s="22"/>
      <c r="J75" s="22"/>
      <c r="K75" s="22"/>
      <c r="L75" s="22"/>
      <c r="M75" s="22"/>
      <c r="N75" s="22"/>
      <c r="O75" s="22"/>
      <c r="Q75" s="41" t="s">
        <v>102</v>
      </c>
      <c r="R75" s="41"/>
      <c r="S75" s="31">
        <f>COUNTIF($B$12:$B$166,"Hội đồng nhân dân")</f>
        <v>0</v>
      </c>
      <c r="T75" s="31"/>
      <c r="U75" s="31"/>
    </row>
    <row r="76" spans="1:21" x14ac:dyDescent="0.25">
      <c r="A76" s="22">
        <v>65</v>
      </c>
      <c r="B76" s="22"/>
      <c r="C76" s="27"/>
      <c r="D76" s="24"/>
      <c r="E76" s="22"/>
      <c r="F76" s="39"/>
      <c r="G76" s="40"/>
      <c r="H76" s="22"/>
      <c r="I76" s="22"/>
      <c r="J76" s="22"/>
      <c r="K76" s="22"/>
      <c r="L76" s="22"/>
      <c r="M76" s="22"/>
      <c r="N76" s="22"/>
      <c r="O76" s="22"/>
      <c r="Q76" s="41" t="s">
        <v>103</v>
      </c>
      <c r="R76" s="41"/>
      <c r="S76" s="31">
        <f>COUNTIF($B$12:$B$166,"VKS Cấp cao")</f>
        <v>0</v>
      </c>
      <c r="T76" s="31"/>
      <c r="U76" s="31"/>
    </row>
    <row r="77" spans="1:21" x14ac:dyDescent="0.25">
      <c r="A77" s="22">
        <v>66</v>
      </c>
      <c r="B77" s="22"/>
      <c r="C77" s="27"/>
      <c r="D77" s="24"/>
      <c r="E77" s="22"/>
      <c r="F77" s="39"/>
      <c r="G77" s="40"/>
      <c r="H77" s="22"/>
      <c r="I77" s="22"/>
      <c r="J77" s="22"/>
      <c r="K77" s="22"/>
      <c r="L77" s="22"/>
      <c r="M77" s="22"/>
      <c r="N77" s="22"/>
      <c r="O77" s="22"/>
      <c r="Q77" s="41" t="s">
        <v>104</v>
      </c>
      <c r="R77" s="41"/>
      <c r="S77" s="31">
        <f>COUNTIF($B$12:$B$166,"Tòa án Cấp Cao")</f>
        <v>0</v>
      </c>
      <c r="T77" s="31"/>
      <c r="U77" s="31"/>
    </row>
    <row r="78" spans="1:21" x14ac:dyDescent="0.25">
      <c r="A78" s="22">
        <v>67</v>
      </c>
      <c r="B78" s="22"/>
      <c r="C78" s="27"/>
      <c r="D78" s="24"/>
      <c r="E78" s="22"/>
      <c r="F78" s="39"/>
      <c r="G78" s="40"/>
      <c r="H78" s="22"/>
      <c r="I78" s="22"/>
      <c r="J78" s="22"/>
      <c r="K78" s="22"/>
      <c r="L78" s="22"/>
      <c r="M78" s="22"/>
      <c r="N78" s="22"/>
      <c r="O78" s="22"/>
      <c r="Q78" s="41" t="s">
        <v>105</v>
      </c>
      <c r="R78" s="41"/>
      <c r="S78" s="31">
        <f>COUNTIF($B$12:$B$166,"Tòa án tối cao")</f>
        <v>0</v>
      </c>
      <c r="T78" s="31"/>
      <c r="U78" s="31"/>
    </row>
    <row r="79" spans="1:21" x14ac:dyDescent="0.25">
      <c r="A79" s="22">
        <v>68</v>
      </c>
      <c r="B79" s="22"/>
      <c r="C79" s="27"/>
      <c r="D79" s="24"/>
      <c r="E79" s="22"/>
      <c r="F79" s="39"/>
      <c r="G79" s="40"/>
      <c r="H79" s="22"/>
      <c r="I79" s="22"/>
      <c r="J79" s="22"/>
      <c r="K79" s="22"/>
      <c r="L79" s="22"/>
      <c r="M79" s="22"/>
      <c r="N79" s="22"/>
      <c r="O79" s="22"/>
      <c r="Q79" s="41" t="s">
        <v>106</v>
      </c>
      <c r="R79" s="41"/>
      <c r="S79" s="31">
        <f>COUNTIF($B$12:$B$166,"Tòa án tỉnh")</f>
        <v>0</v>
      </c>
      <c r="T79" s="31"/>
      <c r="U79" s="31"/>
    </row>
    <row r="80" spans="1:21" x14ac:dyDescent="0.25">
      <c r="A80" s="22">
        <v>69</v>
      </c>
      <c r="B80" s="22"/>
      <c r="C80" s="27"/>
      <c r="D80" s="24"/>
      <c r="E80" s="22"/>
      <c r="F80" s="39"/>
      <c r="G80" s="40"/>
      <c r="H80" s="22"/>
      <c r="I80" s="22"/>
      <c r="J80" s="22"/>
      <c r="K80" s="22"/>
      <c r="L80" s="22"/>
      <c r="M80" s="22"/>
      <c r="N80" s="22"/>
      <c r="O80" s="22"/>
      <c r="Q80" s="41" t="s">
        <v>107</v>
      </c>
      <c r="R80" s="41"/>
      <c r="S80" s="41"/>
      <c r="T80" s="31">
        <f>COUNTIF($B$12:$B$166,"Cơ quan điều tra VKSTC")</f>
        <v>0</v>
      </c>
      <c r="U80" s="31"/>
    </row>
    <row r="81" spans="1:22" x14ac:dyDescent="0.25">
      <c r="A81" s="22">
        <v>70</v>
      </c>
      <c r="B81" s="22"/>
      <c r="C81" s="27"/>
      <c r="D81" s="24"/>
      <c r="E81" s="22"/>
      <c r="F81" s="39"/>
      <c r="G81" s="40"/>
      <c r="H81" s="22"/>
      <c r="I81" s="22"/>
      <c r="J81" s="22"/>
      <c r="K81" s="22"/>
      <c r="L81" s="22"/>
      <c r="M81" s="22"/>
      <c r="N81" s="22"/>
      <c r="O81" s="22"/>
      <c r="Q81" s="47" t="s">
        <v>112</v>
      </c>
      <c r="R81" s="47"/>
      <c r="S81" s="47"/>
      <c r="T81" s="17">
        <f>COUNTIF($B$12:$B$166,"Nhận đơn qua tiếp công dân")</f>
        <v>0</v>
      </c>
    </row>
    <row r="82" spans="1:22" x14ac:dyDescent="0.25">
      <c r="A82" s="22">
        <v>71</v>
      </c>
      <c r="B82" s="22"/>
      <c r="C82" s="27"/>
      <c r="D82" s="24"/>
      <c r="E82" s="22"/>
      <c r="F82" s="39"/>
      <c r="G82" s="40"/>
      <c r="H82" s="22"/>
      <c r="I82" s="22"/>
      <c r="J82" s="22"/>
      <c r="K82" s="22"/>
      <c r="L82" s="22"/>
      <c r="M82" s="22"/>
      <c r="N82" s="22"/>
      <c r="O82" s="22"/>
    </row>
    <row r="83" spans="1:22" x14ac:dyDescent="0.25">
      <c r="A83" s="22">
        <v>72</v>
      </c>
      <c r="B83" s="22"/>
      <c r="C83" s="27"/>
      <c r="D83" s="24"/>
      <c r="E83" s="22"/>
      <c r="F83" s="39"/>
      <c r="G83" s="40"/>
      <c r="H83" s="22"/>
      <c r="I83" s="22"/>
      <c r="J83" s="22"/>
      <c r="K83" s="22"/>
      <c r="L83" s="22"/>
      <c r="M83" s="22"/>
      <c r="N83" s="22"/>
      <c r="O83" s="22"/>
      <c r="P83" s="44" t="s">
        <v>129</v>
      </c>
      <c r="Q83" s="45"/>
      <c r="R83" s="45"/>
      <c r="S83" s="45"/>
      <c r="T83" s="45"/>
      <c r="U83" s="45"/>
      <c r="V83" s="45"/>
    </row>
    <row r="84" spans="1:22" x14ac:dyDescent="0.25">
      <c r="A84" s="22">
        <v>73</v>
      </c>
      <c r="B84" s="22"/>
      <c r="C84" s="27"/>
      <c r="D84" s="24"/>
      <c r="E84" s="22"/>
      <c r="F84" s="39"/>
      <c r="G84" s="40"/>
      <c r="H84" s="22"/>
      <c r="I84" s="22"/>
      <c r="J84" s="22"/>
      <c r="K84" s="22"/>
      <c r="L84" s="22"/>
      <c r="M84" s="22"/>
      <c r="N84" s="22"/>
      <c r="O84" s="22"/>
      <c r="Q84" s="38" t="s">
        <v>130</v>
      </c>
      <c r="R84" s="17">
        <f>COUNTIF($O$12:$O$166,"Đúng")</f>
        <v>0</v>
      </c>
    </row>
    <row r="85" spans="1:22" x14ac:dyDescent="0.25">
      <c r="A85" s="22">
        <v>74</v>
      </c>
      <c r="B85" s="22"/>
      <c r="C85" s="27"/>
      <c r="D85" s="24"/>
      <c r="E85" s="22"/>
      <c r="F85" s="39"/>
      <c r="G85" s="40"/>
      <c r="H85" s="22"/>
      <c r="I85" s="22"/>
      <c r="J85" s="22"/>
      <c r="K85" s="22"/>
      <c r="L85" s="22"/>
      <c r="M85" s="22"/>
      <c r="N85" s="22"/>
      <c r="O85" s="22"/>
      <c r="Q85" s="42" t="s">
        <v>131</v>
      </c>
      <c r="R85" s="42"/>
      <c r="S85" s="17">
        <f>COUNTIF($O$12:$O$166,"Đúng một phần")</f>
        <v>0</v>
      </c>
    </row>
    <row r="86" spans="1:22" x14ac:dyDescent="0.25">
      <c r="A86" s="22">
        <v>75</v>
      </c>
      <c r="B86" s="22"/>
      <c r="C86" s="27"/>
      <c r="D86" s="24"/>
      <c r="E86" s="22"/>
      <c r="F86" s="39"/>
      <c r="G86" s="40"/>
      <c r="H86" s="22"/>
      <c r="I86" s="22"/>
      <c r="J86" s="22"/>
      <c r="K86" s="22"/>
      <c r="L86" s="22"/>
      <c r="M86" s="22"/>
      <c r="N86" s="22"/>
      <c r="O86" s="22"/>
      <c r="Q86" s="38" t="s">
        <v>132</v>
      </c>
      <c r="R86" s="17">
        <f>COUNTIF($O$12:$O$166,"sai")</f>
        <v>0</v>
      </c>
    </row>
    <row r="87" spans="1:22" x14ac:dyDescent="0.25">
      <c r="A87" s="22">
        <v>76</v>
      </c>
      <c r="B87" s="22"/>
      <c r="C87" s="27"/>
      <c r="D87" s="24"/>
      <c r="E87" s="22"/>
      <c r="F87" s="39"/>
      <c r="G87" s="40"/>
      <c r="H87" s="22"/>
      <c r="I87" s="22"/>
      <c r="J87" s="22"/>
      <c r="K87" s="22"/>
      <c r="L87" s="22"/>
      <c r="M87" s="22"/>
      <c r="N87" s="22"/>
      <c r="O87" s="22"/>
    </row>
    <row r="88" spans="1:22" x14ac:dyDescent="0.25">
      <c r="A88" s="22">
        <v>77</v>
      </c>
      <c r="B88" s="22"/>
      <c r="C88" s="27"/>
      <c r="D88" s="24"/>
      <c r="E88" s="22"/>
      <c r="F88" s="39"/>
      <c r="G88" s="40"/>
      <c r="H88" s="22"/>
      <c r="I88" s="22"/>
      <c r="J88" s="22"/>
      <c r="K88" s="22"/>
      <c r="L88" s="22"/>
      <c r="M88" s="22"/>
      <c r="N88" s="22"/>
      <c r="O88" s="22"/>
    </row>
    <row r="89" spans="1:22" x14ac:dyDescent="0.25">
      <c r="A89" s="22">
        <v>78</v>
      </c>
      <c r="B89" s="22"/>
      <c r="C89" s="27"/>
      <c r="D89" s="24"/>
      <c r="E89" s="22"/>
      <c r="F89" s="39"/>
      <c r="G89" s="40"/>
      <c r="H89" s="22"/>
      <c r="I89" s="22"/>
      <c r="J89" s="22"/>
      <c r="K89" s="22"/>
      <c r="L89" s="22"/>
      <c r="M89" s="22"/>
      <c r="N89" s="22"/>
      <c r="O89" s="22"/>
    </row>
    <row r="90" spans="1:22" x14ac:dyDescent="0.25">
      <c r="A90" s="22">
        <v>79</v>
      </c>
      <c r="B90" s="22"/>
      <c r="C90" s="27"/>
      <c r="D90" s="24"/>
      <c r="E90" s="22"/>
      <c r="F90" s="39"/>
      <c r="G90" s="40"/>
      <c r="H90" s="22"/>
      <c r="I90" s="22"/>
      <c r="J90" s="22"/>
      <c r="K90" s="22"/>
      <c r="L90" s="22"/>
      <c r="M90" s="22"/>
      <c r="N90" s="22"/>
      <c r="O90" s="22"/>
    </row>
    <row r="91" spans="1:22" x14ac:dyDescent="0.25">
      <c r="A91" s="22">
        <v>80</v>
      </c>
      <c r="B91" s="22"/>
      <c r="C91" s="27"/>
      <c r="D91" s="24"/>
      <c r="E91" s="22"/>
      <c r="F91" s="39"/>
      <c r="G91" s="40"/>
      <c r="H91" s="22"/>
      <c r="I91" s="22"/>
      <c r="J91" s="22"/>
      <c r="K91" s="22"/>
      <c r="L91" s="22"/>
      <c r="M91" s="22"/>
      <c r="N91" s="22"/>
      <c r="O91" s="22"/>
    </row>
    <row r="92" spans="1:22" x14ac:dyDescent="0.25">
      <c r="A92" s="22">
        <v>81</v>
      </c>
      <c r="B92" s="22"/>
      <c r="C92" s="27"/>
      <c r="D92" s="24"/>
      <c r="E92" s="22"/>
      <c r="F92" s="39"/>
      <c r="G92" s="40"/>
      <c r="H92" s="22"/>
      <c r="I92" s="22"/>
      <c r="J92" s="22"/>
      <c r="K92" s="22"/>
      <c r="L92" s="22"/>
      <c r="M92" s="22"/>
      <c r="N92" s="22"/>
      <c r="O92" s="22"/>
    </row>
    <row r="93" spans="1:22" x14ac:dyDescent="0.25">
      <c r="A93" s="22">
        <v>82</v>
      </c>
      <c r="B93" s="22"/>
      <c r="C93" s="27"/>
      <c r="D93" s="24"/>
      <c r="E93" s="22"/>
      <c r="F93" s="39"/>
      <c r="G93" s="40"/>
      <c r="H93" s="22"/>
      <c r="I93" s="22"/>
      <c r="J93" s="22"/>
      <c r="K93" s="22"/>
      <c r="L93" s="22"/>
      <c r="M93" s="22"/>
      <c r="N93" s="22"/>
      <c r="O93" s="22"/>
    </row>
    <row r="94" spans="1:22" x14ac:dyDescent="0.25">
      <c r="A94" s="22">
        <v>83</v>
      </c>
      <c r="B94" s="22"/>
      <c r="C94" s="27"/>
      <c r="D94" s="24"/>
      <c r="E94" s="22"/>
      <c r="F94" s="39"/>
      <c r="G94" s="40"/>
      <c r="H94" s="22"/>
      <c r="I94" s="22"/>
      <c r="J94" s="22"/>
      <c r="K94" s="22"/>
      <c r="L94" s="22"/>
      <c r="M94" s="22"/>
      <c r="N94" s="22"/>
      <c r="O94" s="22"/>
    </row>
    <row r="95" spans="1:22" x14ac:dyDescent="0.25">
      <c r="A95" s="22">
        <v>84</v>
      </c>
      <c r="B95" s="22"/>
      <c r="C95" s="27"/>
      <c r="D95" s="24"/>
      <c r="E95" s="22"/>
      <c r="F95" s="39"/>
      <c r="G95" s="40"/>
      <c r="H95" s="22"/>
      <c r="I95" s="22"/>
      <c r="J95" s="22"/>
      <c r="K95" s="22"/>
      <c r="L95" s="22"/>
      <c r="M95" s="22"/>
      <c r="N95" s="22"/>
      <c r="O95" s="22"/>
    </row>
    <row r="96" spans="1:22" x14ac:dyDescent="0.25">
      <c r="A96" s="22">
        <v>85</v>
      </c>
      <c r="B96" s="22"/>
      <c r="C96" s="27"/>
      <c r="D96" s="24"/>
      <c r="E96" s="22"/>
      <c r="F96" s="39"/>
      <c r="G96" s="40"/>
      <c r="H96" s="22"/>
      <c r="I96" s="22"/>
      <c r="J96" s="22"/>
      <c r="K96" s="22"/>
      <c r="L96" s="22"/>
      <c r="M96" s="22"/>
      <c r="N96" s="22"/>
      <c r="O96" s="22"/>
    </row>
    <row r="97" spans="1:15" x14ac:dyDescent="0.25">
      <c r="A97" s="22">
        <v>86</v>
      </c>
      <c r="B97" s="22"/>
      <c r="C97" s="27"/>
      <c r="D97" s="24"/>
      <c r="E97" s="22"/>
      <c r="F97" s="39"/>
      <c r="G97" s="40"/>
      <c r="H97" s="22"/>
      <c r="I97" s="22"/>
      <c r="J97" s="22"/>
      <c r="K97" s="22"/>
      <c r="L97" s="22"/>
      <c r="M97" s="22"/>
      <c r="N97" s="22"/>
      <c r="O97" s="22"/>
    </row>
    <row r="98" spans="1:15" x14ac:dyDescent="0.25">
      <c r="A98" s="22">
        <v>87</v>
      </c>
      <c r="B98" s="22"/>
      <c r="C98" s="27"/>
      <c r="D98" s="24"/>
      <c r="E98" s="22"/>
      <c r="F98" s="39"/>
      <c r="G98" s="40"/>
      <c r="H98" s="22"/>
      <c r="I98" s="22"/>
      <c r="J98" s="22"/>
      <c r="K98" s="22"/>
      <c r="L98" s="22"/>
      <c r="M98" s="22"/>
      <c r="N98" s="22"/>
      <c r="O98" s="22"/>
    </row>
    <row r="99" spans="1:15" x14ac:dyDescent="0.25">
      <c r="A99" s="22">
        <v>88</v>
      </c>
      <c r="B99" s="22"/>
      <c r="C99" s="27"/>
      <c r="D99" s="24"/>
      <c r="E99" s="22"/>
      <c r="F99" s="39"/>
      <c r="G99" s="40"/>
      <c r="H99" s="22"/>
      <c r="I99" s="22"/>
      <c r="J99" s="22"/>
      <c r="K99" s="22"/>
      <c r="L99" s="22"/>
      <c r="M99" s="22"/>
      <c r="N99" s="22"/>
      <c r="O99" s="22"/>
    </row>
    <row r="100" spans="1:15" x14ac:dyDescent="0.25">
      <c r="A100" s="22">
        <v>89</v>
      </c>
      <c r="B100" s="22"/>
      <c r="C100" s="27"/>
      <c r="D100" s="24"/>
      <c r="E100" s="22"/>
      <c r="F100" s="39"/>
      <c r="G100" s="40"/>
      <c r="H100" s="22"/>
      <c r="I100" s="22"/>
      <c r="J100" s="22"/>
      <c r="K100" s="22"/>
      <c r="L100" s="22"/>
      <c r="M100" s="22"/>
      <c r="N100" s="22"/>
      <c r="O100" s="22"/>
    </row>
    <row r="101" spans="1:15" x14ac:dyDescent="0.25">
      <c r="A101" s="22">
        <v>90</v>
      </c>
      <c r="B101" s="22"/>
      <c r="C101" s="27"/>
      <c r="D101" s="24"/>
      <c r="E101" s="22"/>
      <c r="F101" s="39"/>
      <c r="G101" s="40"/>
      <c r="H101" s="22"/>
      <c r="I101" s="22"/>
      <c r="J101" s="22"/>
      <c r="K101" s="22"/>
      <c r="L101" s="22"/>
      <c r="M101" s="22"/>
      <c r="N101" s="22"/>
      <c r="O101" s="22"/>
    </row>
    <row r="102" spans="1:15" x14ac:dyDescent="0.25">
      <c r="A102" s="22">
        <v>91</v>
      </c>
      <c r="B102" s="22"/>
      <c r="C102" s="27"/>
      <c r="D102" s="24"/>
      <c r="E102" s="22"/>
      <c r="F102" s="39"/>
      <c r="G102" s="40"/>
      <c r="H102" s="22"/>
      <c r="I102" s="22"/>
      <c r="J102" s="22"/>
      <c r="K102" s="22"/>
      <c r="L102" s="22"/>
      <c r="M102" s="22"/>
      <c r="N102" s="22"/>
      <c r="O102" s="22"/>
    </row>
    <row r="103" spans="1:15" x14ac:dyDescent="0.25">
      <c r="A103" s="22">
        <v>92</v>
      </c>
      <c r="B103" s="22"/>
      <c r="C103" s="27"/>
      <c r="D103" s="24"/>
      <c r="E103" s="22"/>
      <c r="F103" s="39"/>
      <c r="G103" s="40"/>
      <c r="H103" s="22"/>
      <c r="I103" s="22"/>
      <c r="J103" s="22"/>
      <c r="K103" s="22"/>
      <c r="L103" s="22"/>
      <c r="M103" s="22"/>
      <c r="N103" s="22"/>
      <c r="O103" s="22"/>
    </row>
    <row r="104" spans="1:15" x14ac:dyDescent="0.25">
      <c r="A104" s="22">
        <v>93</v>
      </c>
      <c r="B104" s="22"/>
      <c r="C104" s="27"/>
      <c r="D104" s="24"/>
      <c r="E104" s="22"/>
      <c r="F104" s="39"/>
      <c r="G104" s="40"/>
      <c r="H104" s="22"/>
      <c r="I104" s="22"/>
      <c r="J104" s="22"/>
      <c r="K104" s="22"/>
      <c r="L104" s="22"/>
      <c r="M104" s="22"/>
      <c r="N104" s="22"/>
      <c r="O104" s="22"/>
    </row>
    <row r="105" spans="1:15" x14ac:dyDescent="0.25">
      <c r="A105" s="22">
        <v>94</v>
      </c>
      <c r="B105" s="22"/>
      <c r="C105" s="27"/>
      <c r="D105" s="24"/>
      <c r="E105" s="22"/>
      <c r="F105" s="39"/>
      <c r="G105" s="40"/>
      <c r="H105" s="22"/>
      <c r="I105" s="22"/>
      <c r="J105" s="22"/>
      <c r="K105" s="22"/>
      <c r="L105" s="22"/>
      <c r="M105" s="22"/>
      <c r="N105" s="22"/>
      <c r="O105" s="22"/>
    </row>
    <row r="106" spans="1:15" x14ac:dyDescent="0.25">
      <c r="A106" s="22">
        <v>95</v>
      </c>
      <c r="B106" s="22"/>
      <c r="C106" s="27"/>
      <c r="D106" s="24"/>
      <c r="E106" s="22"/>
      <c r="F106" s="39"/>
      <c r="G106" s="40"/>
      <c r="H106" s="22"/>
      <c r="I106" s="22"/>
      <c r="J106" s="22"/>
      <c r="K106" s="22"/>
      <c r="L106" s="22"/>
      <c r="M106" s="22"/>
      <c r="N106" s="22"/>
      <c r="O106" s="22"/>
    </row>
    <row r="107" spans="1:15" x14ac:dyDescent="0.25">
      <c r="A107" s="22">
        <v>96</v>
      </c>
      <c r="B107" s="22"/>
      <c r="C107" s="27"/>
      <c r="D107" s="24"/>
      <c r="E107" s="22"/>
      <c r="F107" s="39"/>
      <c r="G107" s="40"/>
      <c r="H107" s="22"/>
      <c r="I107" s="22"/>
      <c r="J107" s="22"/>
      <c r="K107" s="22"/>
      <c r="L107" s="22"/>
      <c r="M107" s="22"/>
      <c r="N107" s="22"/>
      <c r="O107" s="22"/>
    </row>
    <row r="108" spans="1:15" x14ac:dyDescent="0.25">
      <c r="A108" s="22">
        <v>97</v>
      </c>
      <c r="B108" s="22"/>
      <c r="C108" s="27"/>
      <c r="D108" s="24"/>
      <c r="E108" s="22"/>
      <c r="F108" s="39"/>
      <c r="G108" s="40"/>
      <c r="H108" s="22"/>
      <c r="I108" s="22"/>
      <c r="J108" s="22"/>
      <c r="K108" s="22"/>
      <c r="L108" s="22"/>
      <c r="M108" s="22"/>
      <c r="N108" s="22"/>
      <c r="O108" s="22"/>
    </row>
    <row r="109" spans="1:15" x14ac:dyDescent="0.25">
      <c r="A109" s="22">
        <v>98</v>
      </c>
      <c r="B109" s="22"/>
      <c r="C109" s="27"/>
      <c r="D109" s="24"/>
      <c r="E109" s="22"/>
      <c r="F109" s="39"/>
      <c r="G109" s="40"/>
      <c r="H109" s="22"/>
      <c r="I109" s="22"/>
      <c r="J109" s="22"/>
      <c r="K109" s="22"/>
      <c r="L109" s="22"/>
      <c r="M109" s="22"/>
      <c r="N109" s="22"/>
      <c r="O109" s="22"/>
    </row>
    <row r="110" spans="1:15" x14ac:dyDescent="0.25">
      <c r="A110" s="22">
        <v>99</v>
      </c>
      <c r="B110" s="22"/>
      <c r="C110" s="27"/>
      <c r="D110" s="24"/>
      <c r="E110" s="22"/>
      <c r="F110" s="39"/>
      <c r="G110" s="40"/>
      <c r="H110" s="22"/>
      <c r="I110" s="22"/>
      <c r="J110" s="22"/>
      <c r="K110" s="22"/>
      <c r="L110" s="22"/>
      <c r="M110" s="22"/>
      <c r="N110" s="22"/>
      <c r="O110" s="22"/>
    </row>
    <row r="111" spans="1:15" x14ac:dyDescent="0.25">
      <c r="A111" s="22">
        <v>100</v>
      </c>
      <c r="B111" s="22"/>
      <c r="C111" s="27"/>
      <c r="D111" s="24"/>
      <c r="E111" s="22"/>
      <c r="F111" s="39"/>
      <c r="G111" s="40"/>
      <c r="H111" s="22"/>
      <c r="I111" s="22"/>
      <c r="J111" s="22"/>
      <c r="K111" s="22"/>
      <c r="L111" s="22"/>
      <c r="M111" s="22"/>
      <c r="N111" s="22"/>
      <c r="O111" s="22"/>
    </row>
    <row r="112" spans="1:15" x14ac:dyDescent="0.25">
      <c r="A112" s="22">
        <v>101</v>
      </c>
      <c r="B112" s="22"/>
      <c r="C112" s="27"/>
      <c r="D112" s="24"/>
      <c r="E112" s="22"/>
      <c r="F112" s="39"/>
      <c r="G112" s="40"/>
      <c r="H112" s="22"/>
      <c r="I112" s="22"/>
      <c r="J112" s="22"/>
      <c r="K112" s="22"/>
      <c r="L112" s="22"/>
      <c r="M112" s="22"/>
      <c r="N112" s="22"/>
      <c r="O112" s="22"/>
    </row>
    <row r="113" spans="1:15" x14ac:dyDescent="0.25">
      <c r="A113" s="22">
        <v>102</v>
      </c>
      <c r="B113" s="22"/>
      <c r="C113" s="27"/>
      <c r="D113" s="24"/>
      <c r="E113" s="22"/>
      <c r="F113" s="39"/>
      <c r="G113" s="40"/>
      <c r="H113" s="22"/>
      <c r="I113" s="22"/>
      <c r="J113" s="22"/>
      <c r="K113" s="22"/>
      <c r="L113" s="22"/>
      <c r="M113" s="22"/>
      <c r="N113" s="22"/>
      <c r="O113" s="22"/>
    </row>
    <row r="114" spans="1:15" x14ac:dyDescent="0.25">
      <c r="A114" s="22">
        <v>103</v>
      </c>
      <c r="B114" s="22"/>
      <c r="C114" s="27"/>
      <c r="D114" s="24"/>
      <c r="E114" s="22"/>
      <c r="F114" s="39"/>
      <c r="G114" s="40"/>
      <c r="H114" s="22"/>
      <c r="I114" s="22"/>
      <c r="J114" s="22"/>
      <c r="K114" s="22"/>
      <c r="L114" s="22"/>
      <c r="M114" s="22"/>
      <c r="N114" s="22"/>
      <c r="O114" s="22"/>
    </row>
    <row r="115" spans="1:15" x14ac:dyDescent="0.25">
      <c r="A115" s="22">
        <v>104</v>
      </c>
      <c r="B115" s="22"/>
      <c r="C115" s="27"/>
      <c r="D115" s="24"/>
      <c r="E115" s="22"/>
      <c r="F115" s="39"/>
      <c r="G115" s="40"/>
      <c r="H115" s="22"/>
      <c r="I115" s="22"/>
      <c r="J115" s="22"/>
      <c r="K115" s="22"/>
      <c r="L115" s="22"/>
      <c r="M115" s="22"/>
      <c r="N115" s="22"/>
      <c r="O115" s="22"/>
    </row>
    <row r="116" spans="1:15" x14ac:dyDescent="0.25">
      <c r="A116" s="22">
        <v>105</v>
      </c>
      <c r="B116" s="22"/>
      <c r="C116" s="27"/>
      <c r="D116" s="24"/>
      <c r="E116" s="22"/>
      <c r="F116" s="39"/>
      <c r="G116" s="40"/>
      <c r="H116" s="22"/>
      <c r="I116" s="22"/>
      <c r="J116" s="22"/>
      <c r="K116" s="22"/>
      <c r="L116" s="22"/>
      <c r="M116" s="22"/>
      <c r="N116" s="22"/>
      <c r="O116" s="22"/>
    </row>
    <row r="117" spans="1:15" x14ac:dyDescent="0.25">
      <c r="A117" s="22">
        <v>106</v>
      </c>
      <c r="B117" s="22"/>
      <c r="C117" s="27"/>
      <c r="D117" s="24"/>
      <c r="E117" s="22"/>
      <c r="F117" s="39"/>
      <c r="G117" s="40"/>
      <c r="H117" s="22"/>
      <c r="I117" s="22"/>
      <c r="J117" s="22"/>
      <c r="K117" s="22"/>
      <c r="L117" s="22"/>
      <c r="M117" s="22"/>
      <c r="N117" s="22"/>
      <c r="O117" s="22"/>
    </row>
    <row r="118" spans="1:15" x14ac:dyDescent="0.25">
      <c r="A118" s="22">
        <v>107</v>
      </c>
      <c r="B118" s="22"/>
      <c r="C118" s="27"/>
      <c r="D118" s="24"/>
      <c r="E118" s="22"/>
      <c r="F118" s="39"/>
      <c r="G118" s="40"/>
      <c r="H118" s="22"/>
      <c r="I118" s="22"/>
      <c r="J118" s="22"/>
      <c r="K118" s="22"/>
      <c r="L118" s="22"/>
      <c r="M118" s="22"/>
      <c r="N118" s="22"/>
      <c r="O118" s="22"/>
    </row>
    <row r="119" spans="1:15" x14ac:dyDescent="0.25">
      <c r="A119" s="22">
        <v>108</v>
      </c>
      <c r="B119" s="22"/>
      <c r="C119" s="27"/>
      <c r="D119" s="24"/>
      <c r="E119" s="22"/>
      <c r="F119" s="39"/>
      <c r="G119" s="40"/>
      <c r="H119" s="22"/>
      <c r="I119" s="22"/>
      <c r="J119" s="22"/>
      <c r="K119" s="22"/>
      <c r="L119" s="22"/>
      <c r="M119" s="22"/>
      <c r="N119" s="22"/>
      <c r="O119" s="22"/>
    </row>
    <row r="120" spans="1:15" x14ac:dyDescent="0.25">
      <c r="A120" s="22">
        <v>109</v>
      </c>
      <c r="B120" s="22"/>
      <c r="C120" s="27"/>
      <c r="D120" s="24"/>
      <c r="E120" s="22"/>
      <c r="F120" s="39"/>
      <c r="G120" s="40"/>
      <c r="H120" s="22"/>
      <c r="I120" s="22"/>
      <c r="J120" s="22"/>
      <c r="K120" s="22"/>
      <c r="L120" s="22"/>
      <c r="M120" s="22"/>
      <c r="N120" s="22"/>
      <c r="O120" s="22"/>
    </row>
    <row r="121" spans="1:15" x14ac:dyDescent="0.25">
      <c r="A121" s="22">
        <v>110</v>
      </c>
      <c r="B121" s="22"/>
      <c r="C121" s="27"/>
      <c r="D121" s="24"/>
      <c r="E121" s="22"/>
      <c r="F121" s="39"/>
      <c r="G121" s="40"/>
      <c r="H121" s="22"/>
      <c r="I121" s="22"/>
      <c r="J121" s="22"/>
      <c r="K121" s="22"/>
      <c r="L121" s="22"/>
      <c r="M121" s="22"/>
      <c r="N121" s="22"/>
      <c r="O121" s="22"/>
    </row>
    <row r="122" spans="1:15" x14ac:dyDescent="0.25">
      <c r="A122" s="22">
        <v>111</v>
      </c>
      <c r="B122" s="22"/>
      <c r="C122" s="27"/>
      <c r="D122" s="24"/>
      <c r="E122" s="22"/>
      <c r="F122" s="39"/>
      <c r="G122" s="40"/>
      <c r="H122" s="22"/>
      <c r="I122" s="22"/>
      <c r="J122" s="22"/>
      <c r="K122" s="22"/>
      <c r="L122" s="22"/>
      <c r="M122" s="22"/>
      <c r="N122" s="22"/>
      <c r="O122" s="22"/>
    </row>
    <row r="123" spans="1:15" x14ac:dyDescent="0.25">
      <c r="A123" s="22">
        <v>112</v>
      </c>
      <c r="B123" s="22"/>
      <c r="C123" s="27"/>
      <c r="D123" s="24"/>
      <c r="E123" s="22"/>
      <c r="F123" s="39"/>
      <c r="G123" s="40"/>
      <c r="H123" s="22"/>
      <c r="I123" s="22"/>
      <c r="J123" s="22"/>
      <c r="K123" s="22"/>
      <c r="L123" s="22"/>
      <c r="M123" s="22"/>
      <c r="N123" s="22"/>
      <c r="O123" s="22"/>
    </row>
    <row r="124" spans="1:15" x14ac:dyDescent="0.25">
      <c r="A124" s="22">
        <v>113</v>
      </c>
      <c r="B124" s="22"/>
      <c r="C124" s="27"/>
      <c r="D124" s="24"/>
      <c r="E124" s="22"/>
      <c r="F124" s="39"/>
      <c r="G124" s="40"/>
      <c r="H124" s="22"/>
      <c r="I124" s="22"/>
      <c r="J124" s="22"/>
      <c r="K124" s="22"/>
      <c r="L124" s="22"/>
      <c r="M124" s="22"/>
      <c r="N124" s="22"/>
      <c r="O124" s="22"/>
    </row>
    <row r="125" spans="1:15" x14ac:dyDescent="0.25">
      <c r="A125" s="22">
        <v>114</v>
      </c>
      <c r="B125" s="22"/>
      <c r="C125" s="27"/>
      <c r="D125" s="24"/>
      <c r="E125" s="22"/>
      <c r="F125" s="39"/>
      <c r="G125" s="40"/>
      <c r="H125" s="22"/>
      <c r="I125" s="22"/>
      <c r="J125" s="22"/>
      <c r="K125" s="22"/>
      <c r="L125" s="22"/>
      <c r="M125" s="22"/>
      <c r="N125" s="22"/>
      <c r="O125" s="22"/>
    </row>
    <row r="126" spans="1:15" x14ac:dyDescent="0.25">
      <c r="A126" s="22">
        <v>115</v>
      </c>
      <c r="B126" s="22"/>
      <c r="C126" s="27"/>
      <c r="D126" s="24"/>
      <c r="E126" s="22"/>
      <c r="F126" s="39"/>
      <c r="G126" s="40"/>
      <c r="H126" s="22"/>
      <c r="I126" s="22"/>
      <c r="J126" s="22"/>
      <c r="K126" s="22"/>
      <c r="L126" s="22"/>
      <c r="M126" s="22"/>
      <c r="N126" s="22"/>
      <c r="O126" s="22"/>
    </row>
    <row r="127" spans="1:15" x14ac:dyDescent="0.25">
      <c r="A127" s="22">
        <v>116</v>
      </c>
      <c r="B127" s="22"/>
      <c r="C127" s="27"/>
      <c r="D127" s="24"/>
      <c r="E127" s="22"/>
      <c r="F127" s="39"/>
      <c r="G127" s="40"/>
      <c r="H127" s="22"/>
      <c r="I127" s="22"/>
      <c r="J127" s="22"/>
      <c r="K127" s="22"/>
      <c r="L127" s="22"/>
      <c r="M127" s="22"/>
      <c r="N127" s="22"/>
      <c r="O127" s="22"/>
    </row>
    <row r="128" spans="1:15" x14ac:dyDescent="0.25">
      <c r="A128" s="22">
        <v>117</v>
      </c>
      <c r="B128" s="22"/>
      <c r="C128" s="27"/>
      <c r="D128" s="24"/>
      <c r="E128" s="22"/>
      <c r="F128" s="39"/>
      <c r="G128" s="40"/>
      <c r="H128" s="22"/>
      <c r="I128" s="22"/>
      <c r="J128" s="22"/>
      <c r="K128" s="22"/>
      <c r="L128" s="22"/>
      <c r="M128" s="22"/>
      <c r="N128" s="22"/>
      <c r="O128" s="22"/>
    </row>
    <row r="129" spans="1:15" x14ac:dyDescent="0.25">
      <c r="A129" s="22">
        <v>118</v>
      </c>
      <c r="B129" s="22"/>
      <c r="C129" s="27"/>
      <c r="D129" s="24"/>
      <c r="E129" s="22"/>
      <c r="F129" s="39"/>
      <c r="G129" s="40"/>
      <c r="H129" s="22"/>
      <c r="I129" s="22"/>
      <c r="J129" s="22"/>
      <c r="K129" s="22"/>
      <c r="L129" s="22"/>
      <c r="M129" s="22"/>
      <c r="N129" s="22"/>
      <c r="O129" s="22"/>
    </row>
    <row r="130" spans="1:15" x14ac:dyDescent="0.25">
      <c r="A130" s="22">
        <v>119</v>
      </c>
      <c r="B130" s="22"/>
      <c r="C130" s="27"/>
      <c r="D130" s="24"/>
      <c r="E130" s="22"/>
      <c r="F130" s="39"/>
      <c r="G130" s="40"/>
      <c r="H130" s="22"/>
      <c r="I130" s="22"/>
      <c r="J130" s="22"/>
      <c r="K130" s="22"/>
      <c r="L130" s="22"/>
      <c r="M130" s="22"/>
      <c r="N130" s="22"/>
      <c r="O130" s="22"/>
    </row>
    <row r="131" spans="1:15" x14ac:dyDescent="0.25">
      <c r="A131" s="22">
        <v>120</v>
      </c>
      <c r="B131" s="22"/>
      <c r="C131" s="27"/>
      <c r="D131" s="24"/>
      <c r="E131" s="22"/>
      <c r="F131" s="39"/>
      <c r="G131" s="40"/>
      <c r="H131" s="22"/>
      <c r="I131" s="22"/>
      <c r="J131" s="22"/>
      <c r="K131" s="22"/>
      <c r="L131" s="22"/>
      <c r="M131" s="22"/>
      <c r="N131" s="22"/>
      <c r="O131" s="22"/>
    </row>
    <row r="132" spans="1:15" x14ac:dyDescent="0.25">
      <c r="A132" s="22">
        <v>121</v>
      </c>
      <c r="B132" s="22"/>
      <c r="C132" s="27"/>
      <c r="D132" s="24"/>
      <c r="E132" s="22"/>
      <c r="F132" s="39"/>
      <c r="G132" s="40"/>
      <c r="H132" s="22"/>
      <c r="I132" s="22"/>
      <c r="J132" s="22"/>
      <c r="K132" s="22"/>
      <c r="L132" s="22"/>
      <c r="M132" s="22"/>
      <c r="N132" s="22"/>
      <c r="O132" s="22"/>
    </row>
    <row r="133" spans="1:15" x14ac:dyDescent="0.25">
      <c r="A133" s="22">
        <v>122</v>
      </c>
      <c r="B133" s="22"/>
      <c r="C133" s="27"/>
      <c r="D133" s="24"/>
      <c r="E133" s="22"/>
      <c r="F133" s="39"/>
      <c r="G133" s="40"/>
      <c r="H133" s="22"/>
      <c r="I133" s="22"/>
      <c r="J133" s="22"/>
      <c r="K133" s="22"/>
      <c r="L133" s="22"/>
      <c r="M133" s="22"/>
      <c r="N133" s="22"/>
      <c r="O133" s="22"/>
    </row>
    <row r="134" spans="1:15" x14ac:dyDescent="0.25">
      <c r="A134" s="22">
        <v>123</v>
      </c>
      <c r="B134" s="22"/>
      <c r="C134" s="27"/>
      <c r="D134" s="24"/>
      <c r="E134" s="22"/>
      <c r="F134" s="39"/>
      <c r="G134" s="40"/>
      <c r="H134" s="22"/>
      <c r="I134" s="22"/>
      <c r="J134" s="22"/>
      <c r="K134" s="22"/>
      <c r="L134" s="22"/>
      <c r="M134" s="22"/>
      <c r="N134" s="22"/>
      <c r="O134" s="22"/>
    </row>
    <row r="135" spans="1:15" x14ac:dyDescent="0.25">
      <c r="A135" s="22">
        <v>124</v>
      </c>
      <c r="B135" s="22"/>
      <c r="C135" s="27"/>
      <c r="D135" s="24"/>
      <c r="E135" s="22"/>
      <c r="F135" s="39"/>
      <c r="G135" s="40"/>
      <c r="H135" s="22"/>
      <c r="I135" s="22"/>
      <c r="J135" s="22"/>
      <c r="K135" s="22"/>
      <c r="L135" s="22"/>
      <c r="M135" s="22"/>
      <c r="N135" s="22"/>
      <c r="O135" s="22"/>
    </row>
    <row r="136" spans="1:15" x14ac:dyDescent="0.25">
      <c r="A136" s="22">
        <v>125</v>
      </c>
      <c r="B136" s="22"/>
      <c r="C136" s="27"/>
      <c r="D136" s="24"/>
      <c r="E136" s="22"/>
      <c r="F136" s="39"/>
      <c r="G136" s="40"/>
      <c r="H136" s="22"/>
      <c r="I136" s="22"/>
      <c r="J136" s="22"/>
      <c r="K136" s="22"/>
      <c r="L136" s="22"/>
      <c r="M136" s="22"/>
      <c r="N136" s="22"/>
      <c r="O136" s="22"/>
    </row>
    <row r="137" spans="1:15" x14ac:dyDescent="0.25">
      <c r="A137" s="22">
        <v>126</v>
      </c>
      <c r="B137" s="22"/>
      <c r="C137" s="27"/>
      <c r="D137" s="24"/>
      <c r="E137" s="22"/>
      <c r="F137" s="39"/>
      <c r="G137" s="40"/>
      <c r="H137" s="22"/>
      <c r="I137" s="22"/>
      <c r="J137" s="22"/>
      <c r="K137" s="22"/>
      <c r="L137" s="22"/>
      <c r="M137" s="22"/>
      <c r="N137" s="22"/>
      <c r="O137" s="22"/>
    </row>
    <row r="138" spans="1:15" x14ac:dyDescent="0.25">
      <c r="A138" s="22">
        <v>127</v>
      </c>
      <c r="B138" s="22"/>
      <c r="C138" s="27"/>
      <c r="D138" s="24"/>
      <c r="E138" s="22"/>
      <c r="F138" s="39"/>
      <c r="G138" s="40"/>
      <c r="H138" s="22"/>
      <c r="I138" s="22"/>
      <c r="J138" s="22"/>
      <c r="K138" s="22"/>
      <c r="L138" s="22"/>
      <c r="M138" s="22"/>
      <c r="N138" s="22"/>
      <c r="O138" s="22"/>
    </row>
    <row r="139" spans="1:15" x14ac:dyDescent="0.25">
      <c r="A139" s="22">
        <v>128</v>
      </c>
      <c r="B139" s="22"/>
      <c r="C139" s="27"/>
      <c r="D139" s="24"/>
      <c r="E139" s="22"/>
      <c r="F139" s="39"/>
      <c r="G139" s="40"/>
      <c r="H139" s="22"/>
      <c r="I139" s="22"/>
      <c r="J139" s="22"/>
      <c r="K139" s="22"/>
      <c r="L139" s="22"/>
      <c r="M139" s="22"/>
      <c r="N139" s="22"/>
      <c r="O139" s="22"/>
    </row>
    <row r="140" spans="1:15" x14ac:dyDescent="0.25">
      <c r="A140" s="22">
        <v>129</v>
      </c>
      <c r="B140" s="22"/>
      <c r="C140" s="27"/>
      <c r="D140" s="24"/>
      <c r="E140" s="22"/>
      <c r="F140" s="39"/>
      <c r="G140" s="40"/>
      <c r="H140" s="22"/>
      <c r="I140" s="22"/>
      <c r="J140" s="22"/>
      <c r="K140" s="22"/>
      <c r="L140" s="22"/>
      <c r="M140" s="22"/>
      <c r="N140" s="22"/>
      <c r="O140" s="22"/>
    </row>
    <row r="141" spans="1:15" x14ac:dyDescent="0.25">
      <c r="A141" s="22">
        <v>130</v>
      </c>
      <c r="B141" s="22"/>
      <c r="C141" s="27"/>
      <c r="D141" s="24"/>
      <c r="E141" s="22"/>
      <c r="F141" s="39"/>
      <c r="G141" s="40"/>
      <c r="H141" s="22"/>
      <c r="I141" s="22"/>
      <c r="J141" s="22"/>
      <c r="K141" s="22"/>
      <c r="L141" s="22"/>
      <c r="M141" s="22"/>
      <c r="N141" s="22"/>
      <c r="O141" s="22"/>
    </row>
    <row r="142" spans="1:15" x14ac:dyDescent="0.25">
      <c r="A142" s="22">
        <v>131</v>
      </c>
      <c r="B142" s="22"/>
      <c r="C142" s="27"/>
      <c r="D142" s="24"/>
      <c r="E142" s="22"/>
      <c r="F142" s="39"/>
      <c r="G142" s="40"/>
      <c r="H142" s="22"/>
      <c r="I142" s="22"/>
      <c r="J142" s="22"/>
      <c r="K142" s="22"/>
      <c r="L142" s="22"/>
      <c r="M142" s="22"/>
      <c r="N142" s="22"/>
      <c r="O142" s="22"/>
    </row>
    <row r="143" spans="1:15" x14ac:dyDescent="0.25">
      <c r="A143" s="22">
        <v>132</v>
      </c>
      <c r="B143" s="22"/>
      <c r="C143" s="27"/>
      <c r="D143" s="24"/>
      <c r="E143" s="22"/>
      <c r="F143" s="39"/>
      <c r="G143" s="40"/>
      <c r="H143" s="22"/>
      <c r="I143" s="22"/>
      <c r="J143" s="22"/>
      <c r="K143" s="22"/>
      <c r="L143" s="22"/>
      <c r="M143" s="22"/>
      <c r="N143" s="22"/>
      <c r="O143" s="22"/>
    </row>
    <row r="144" spans="1:15" x14ac:dyDescent="0.25">
      <c r="A144" s="22">
        <v>133</v>
      </c>
      <c r="B144" s="22"/>
      <c r="C144" s="27"/>
      <c r="D144" s="24"/>
      <c r="E144" s="22"/>
      <c r="F144" s="39"/>
      <c r="G144" s="40"/>
      <c r="H144" s="22"/>
      <c r="I144" s="22"/>
      <c r="J144" s="22"/>
      <c r="K144" s="22"/>
      <c r="L144" s="22"/>
      <c r="M144" s="22"/>
      <c r="N144" s="22"/>
      <c r="O144" s="22"/>
    </row>
    <row r="145" spans="1:15" x14ac:dyDescent="0.25">
      <c r="A145" s="22">
        <v>134</v>
      </c>
      <c r="B145" s="22"/>
      <c r="C145" s="27"/>
      <c r="D145" s="24"/>
      <c r="E145" s="22"/>
      <c r="F145" s="39"/>
      <c r="G145" s="40"/>
      <c r="H145" s="22"/>
      <c r="I145" s="22"/>
      <c r="J145" s="22"/>
      <c r="K145" s="22"/>
      <c r="L145" s="22"/>
      <c r="M145" s="22"/>
      <c r="N145" s="22"/>
      <c r="O145" s="22"/>
    </row>
    <row r="146" spans="1:15" x14ac:dyDescent="0.25">
      <c r="A146" s="22">
        <v>135</v>
      </c>
      <c r="B146" s="22"/>
      <c r="C146" s="27"/>
      <c r="D146" s="24"/>
      <c r="E146" s="22"/>
      <c r="F146" s="39"/>
      <c r="G146" s="40"/>
      <c r="H146" s="22"/>
      <c r="I146" s="22"/>
      <c r="J146" s="22"/>
      <c r="K146" s="22"/>
      <c r="L146" s="22"/>
      <c r="M146" s="22"/>
      <c r="N146" s="22"/>
      <c r="O146" s="22"/>
    </row>
    <row r="147" spans="1:15" x14ac:dyDescent="0.25">
      <c r="A147" s="22">
        <v>136</v>
      </c>
      <c r="B147" s="22"/>
      <c r="C147" s="27"/>
      <c r="D147" s="24"/>
      <c r="E147" s="22"/>
      <c r="F147" s="39"/>
      <c r="G147" s="40"/>
      <c r="H147" s="22"/>
      <c r="I147" s="22"/>
      <c r="J147" s="22"/>
      <c r="K147" s="22"/>
      <c r="L147" s="22"/>
      <c r="M147" s="22"/>
      <c r="N147" s="22"/>
      <c r="O147" s="22"/>
    </row>
    <row r="148" spans="1:15" x14ac:dyDescent="0.25">
      <c r="A148" s="22">
        <v>137</v>
      </c>
      <c r="B148" s="22"/>
      <c r="C148" s="27"/>
      <c r="D148" s="24"/>
      <c r="E148" s="22"/>
      <c r="F148" s="39"/>
      <c r="G148" s="40"/>
      <c r="H148" s="22"/>
      <c r="I148" s="22"/>
      <c r="J148" s="22"/>
      <c r="K148" s="22"/>
      <c r="L148" s="22"/>
      <c r="M148" s="22"/>
      <c r="N148" s="22"/>
      <c r="O148" s="22"/>
    </row>
    <row r="149" spans="1:15" x14ac:dyDescent="0.25">
      <c r="A149" s="22">
        <v>138</v>
      </c>
      <c r="B149" s="22"/>
      <c r="C149" s="27"/>
      <c r="D149" s="24"/>
      <c r="E149" s="22"/>
      <c r="F149" s="39"/>
      <c r="G149" s="40"/>
      <c r="H149" s="22"/>
      <c r="I149" s="22"/>
      <c r="J149" s="22"/>
      <c r="K149" s="22"/>
      <c r="L149" s="22"/>
      <c r="M149" s="22"/>
      <c r="N149" s="22"/>
      <c r="O149" s="22"/>
    </row>
    <row r="150" spans="1:15" x14ac:dyDescent="0.25">
      <c r="A150" s="22">
        <v>139</v>
      </c>
      <c r="B150" s="22"/>
      <c r="C150" s="27"/>
      <c r="D150" s="24"/>
      <c r="E150" s="22"/>
      <c r="F150" s="39"/>
      <c r="G150" s="40"/>
      <c r="H150" s="22"/>
      <c r="I150" s="22"/>
      <c r="J150" s="22"/>
      <c r="K150" s="22"/>
      <c r="L150" s="22"/>
      <c r="M150" s="22"/>
      <c r="N150" s="22"/>
      <c r="O150" s="22"/>
    </row>
    <row r="151" spans="1:15" x14ac:dyDescent="0.25">
      <c r="A151" s="22">
        <v>140</v>
      </c>
      <c r="B151" s="22"/>
      <c r="C151" s="27"/>
      <c r="D151" s="24"/>
      <c r="E151" s="22"/>
      <c r="F151" s="39"/>
      <c r="G151" s="40"/>
      <c r="H151" s="22"/>
      <c r="I151" s="22"/>
      <c r="J151" s="22"/>
      <c r="K151" s="22"/>
      <c r="L151" s="22"/>
      <c r="M151" s="22"/>
      <c r="N151" s="22"/>
      <c r="O151" s="22"/>
    </row>
    <row r="152" spans="1:15" x14ac:dyDescent="0.25">
      <c r="A152" s="22">
        <v>141</v>
      </c>
      <c r="B152" s="22"/>
      <c r="C152" s="27"/>
      <c r="D152" s="24"/>
      <c r="E152" s="22"/>
      <c r="F152" s="39"/>
      <c r="G152" s="40"/>
      <c r="H152" s="22"/>
      <c r="I152" s="22"/>
      <c r="J152" s="22"/>
      <c r="K152" s="22"/>
      <c r="L152" s="22"/>
      <c r="M152" s="22"/>
      <c r="N152" s="22"/>
      <c r="O152" s="22"/>
    </row>
    <row r="153" spans="1:15" x14ac:dyDescent="0.25">
      <c r="A153" s="22">
        <v>142</v>
      </c>
      <c r="B153" s="22"/>
      <c r="C153" s="27"/>
      <c r="D153" s="24"/>
      <c r="E153" s="22"/>
      <c r="F153" s="39"/>
      <c r="G153" s="40"/>
      <c r="H153" s="22"/>
      <c r="I153" s="22"/>
      <c r="J153" s="22"/>
      <c r="K153" s="22"/>
      <c r="L153" s="22"/>
      <c r="M153" s="22"/>
      <c r="N153" s="22"/>
      <c r="O153" s="22"/>
    </row>
    <row r="154" spans="1:15" x14ac:dyDescent="0.25">
      <c r="A154" s="22">
        <v>143</v>
      </c>
      <c r="B154" s="22"/>
      <c r="C154" s="27"/>
      <c r="D154" s="24"/>
      <c r="E154" s="22"/>
      <c r="F154" s="39"/>
      <c r="G154" s="40"/>
      <c r="H154" s="22"/>
      <c r="I154" s="22"/>
      <c r="J154" s="22"/>
      <c r="K154" s="22"/>
      <c r="L154" s="22"/>
      <c r="M154" s="22"/>
      <c r="N154" s="22"/>
      <c r="O154" s="22"/>
    </row>
    <row r="155" spans="1:15" x14ac:dyDescent="0.25">
      <c r="A155" s="22">
        <v>144</v>
      </c>
      <c r="B155" s="22"/>
      <c r="C155" s="27"/>
      <c r="D155" s="24"/>
      <c r="E155" s="22"/>
      <c r="F155" s="39"/>
      <c r="G155" s="40"/>
      <c r="H155" s="22"/>
      <c r="I155" s="22"/>
      <c r="J155" s="22"/>
      <c r="K155" s="22"/>
      <c r="L155" s="22"/>
      <c r="M155" s="22"/>
      <c r="N155" s="22"/>
      <c r="O155" s="22"/>
    </row>
    <row r="156" spans="1:15" x14ac:dyDescent="0.25">
      <c r="A156" s="22">
        <v>145</v>
      </c>
      <c r="B156" s="22"/>
      <c r="C156" s="27"/>
      <c r="D156" s="24"/>
      <c r="E156" s="22"/>
      <c r="F156" s="39"/>
      <c r="G156" s="40"/>
      <c r="H156" s="22"/>
      <c r="I156" s="22"/>
      <c r="J156" s="22"/>
      <c r="K156" s="22"/>
      <c r="L156" s="22"/>
      <c r="M156" s="22"/>
      <c r="N156" s="22"/>
      <c r="O156" s="22"/>
    </row>
    <row r="157" spans="1:15" x14ac:dyDescent="0.25">
      <c r="A157" s="22">
        <v>146</v>
      </c>
      <c r="B157" s="22"/>
      <c r="C157" s="27"/>
      <c r="D157" s="24"/>
      <c r="E157" s="22"/>
      <c r="F157" s="39"/>
      <c r="G157" s="40"/>
      <c r="H157" s="22"/>
      <c r="I157" s="22"/>
      <c r="J157" s="22"/>
      <c r="K157" s="22"/>
      <c r="L157" s="22"/>
      <c r="M157" s="22"/>
      <c r="N157" s="22"/>
      <c r="O157" s="22"/>
    </row>
    <row r="158" spans="1:15" x14ac:dyDescent="0.25">
      <c r="A158" s="22">
        <v>147</v>
      </c>
      <c r="B158" s="22"/>
      <c r="C158" s="27"/>
      <c r="D158" s="24"/>
      <c r="E158" s="22"/>
      <c r="F158" s="39"/>
      <c r="G158" s="40"/>
      <c r="H158" s="22"/>
      <c r="I158" s="22"/>
      <c r="J158" s="22"/>
      <c r="K158" s="22"/>
      <c r="L158" s="22"/>
      <c r="M158" s="22"/>
      <c r="N158" s="22"/>
      <c r="O158" s="22"/>
    </row>
    <row r="159" spans="1:15" x14ac:dyDescent="0.25">
      <c r="A159" s="22">
        <v>148</v>
      </c>
      <c r="B159" s="22"/>
      <c r="C159" s="27"/>
      <c r="D159" s="24"/>
      <c r="E159" s="22"/>
      <c r="F159" s="39"/>
      <c r="G159" s="40"/>
      <c r="H159" s="22"/>
      <c r="I159" s="22"/>
      <c r="J159" s="22"/>
      <c r="K159" s="22"/>
      <c r="L159" s="22"/>
      <c r="M159" s="22"/>
      <c r="N159" s="22"/>
      <c r="O159" s="22"/>
    </row>
    <row r="160" spans="1:15" x14ac:dyDescent="0.25">
      <c r="A160" s="22">
        <v>149</v>
      </c>
      <c r="B160" s="22"/>
      <c r="C160" s="27"/>
      <c r="D160" s="24"/>
      <c r="E160" s="22"/>
      <c r="F160" s="39"/>
      <c r="G160" s="40"/>
      <c r="H160" s="22"/>
      <c r="I160" s="22"/>
      <c r="J160" s="22"/>
      <c r="K160" s="22"/>
      <c r="L160" s="22"/>
      <c r="M160" s="22"/>
      <c r="N160" s="22"/>
      <c r="O160" s="22"/>
    </row>
    <row r="161" spans="1:15" x14ac:dyDescent="0.25">
      <c r="A161" s="22">
        <v>150</v>
      </c>
      <c r="B161" s="22"/>
      <c r="C161" s="27"/>
      <c r="D161" s="24"/>
      <c r="E161" s="22"/>
      <c r="F161" s="39"/>
      <c r="G161" s="40"/>
      <c r="H161" s="22"/>
      <c r="I161" s="22"/>
      <c r="J161" s="22"/>
      <c r="K161" s="22"/>
      <c r="L161" s="22"/>
      <c r="M161" s="22"/>
      <c r="N161" s="22"/>
      <c r="O161" s="22"/>
    </row>
    <row r="162" spans="1:15" x14ac:dyDescent="0.25">
      <c r="A162" s="22">
        <v>151</v>
      </c>
      <c r="B162" s="22"/>
      <c r="C162" s="27"/>
      <c r="D162" s="24"/>
      <c r="E162" s="22"/>
      <c r="F162" s="39"/>
      <c r="G162" s="40"/>
      <c r="H162" s="22"/>
      <c r="I162" s="22"/>
      <c r="J162" s="22"/>
      <c r="K162" s="22"/>
      <c r="L162" s="22"/>
      <c r="M162" s="22"/>
      <c r="N162" s="22"/>
      <c r="O162" s="22"/>
    </row>
    <row r="163" spans="1:15" x14ac:dyDescent="0.25">
      <c r="A163" s="22">
        <v>152</v>
      </c>
      <c r="B163" s="22"/>
      <c r="C163" s="27"/>
      <c r="D163" s="24"/>
      <c r="E163" s="22"/>
      <c r="F163" s="39"/>
      <c r="G163" s="40"/>
      <c r="H163" s="22"/>
      <c r="I163" s="22"/>
      <c r="J163" s="22"/>
      <c r="K163" s="22"/>
      <c r="L163" s="22"/>
      <c r="M163" s="22"/>
      <c r="N163" s="22"/>
      <c r="O163" s="22"/>
    </row>
    <row r="164" spans="1:15" x14ac:dyDescent="0.25">
      <c r="A164" s="22">
        <v>153</v>
      </c>
      <c r="B164" s="22"/>
      <c r="C164" s="27"/>
      <c r="D164" s="24"/>
      <c r="E164" s="22"/>
      <c r="F164" s="39"/>
      <c r="G164" s="40"/>
      <c r="H164" s="22"/>
      <c r="I164" s="22"/>
      <c r="J164" s="22"/>
      <c r="K164" s="22"/>
      <c r="L164" s="22"/>
      <c r="M164" s="22"/>
      <c r="N164" s="22"/>
      <c r="O164" s="22"/>
    </row>
    <row r="165" spans="1:15" x14ac:dyDescent="0.25">
      <c r="A165" s="22">
        <v>154</v>
      </c>
      <c r="B165" s="22"/>
      <c r="C165" s="27"/>
      <c r="D165" s="24"/>
      <c r="E165" s="22"/>
      <c r="F165" s="39"/>
      <c r="G165" s="40"/>
      <c r="H165" s="22"/>
      <c r="I165" s="22"/>
      <c r="J165" s="22"/>
      <c r="K165" s="22"/>
      <c r="L165" s="22"/>
      <c r="M165" s="22"/>
      <c r="N165" s="22"/>
      <c r="O165" s="22"/>
    </row>
    <row r="166" spans="1:15" x14ac:dyDescent="0.25">
      <c r="A166" s="22">
        <v>155</v>
      </c>
      <c r="B166" s="22"/>
      <c r="C166" s="27"/>
      <c r="D166" s="24"/>
      <c r="E166" s="22"/>
      <c r="F166" s="39"/>
      <c r="G166" s="40"/>
      <c r="H166" s="22"/>
      <c r="I166" s="22"/>
      <c r="J166" s="22"/>
      <c r="K166" s="22"/>
      <c r="L166" s="22"/>
      <c r="M166" s="22"/>
      <c r="N166" s="22"/>
      <c r="O166" s="22"/>
    </row>
  </sheetData>
  <mergeCells count="231">
    <mergeCell ref="Q14:R14"/>
    <mergeCell ref="Q15:R15"/>
    <mergeCell ref="Q37:R37"/>
    <mergeCell ref="Q38:R38"/>
    <mergeCell ref="R20:S20"/>
    <mergeCell ref="V34:W34"/>
    <mergeCell ref="V35:W35"/>
    <mergeCell ref="Q39:R39"/>
    <mergeCell ref="Q13:W13"/>
    <mergeCell ref="P26:R26"/>
    <mergeCell ref="Q16:T16"/>
    <mergeCell ref="Q17:R17"/>
    <mergeCell ref="Q18:R18"/>
    <mergeCell ref="Q21:R21"/>
    <mergeCell ref="Q22:S22"/>
    <mergeCell ref="Q23:S23"/>
    <mergeCell ref="Q24:R24"/>
    <mergeCell ref="Q19:T19"/>
    <mergeCell ref="Q35:S35"/>
    <mergeCell ref="Q27:R27"/>
    <mergeCell ref="Q28:S28"/>
    <mergeCell ref="Q30:R30"/>
    <mergeCell ref="Q31:R31"/>
    <mergeCell ref="Q32:R32"/>
    <mergeCell ref="A2:D2"/>
    <mergeCell ref="H2:L2"/>
    <mergeCell ref="A4:D4"/>
    <mergeCell ref="D9:J9"/>
    <mergeCell ref="F11:G11"/>
    <mergeCell ref="F12:G12"/>
    <mergeCell ref="A1:D1"/>
    <mergeCell ref="H1:L1"/>
    <mergeCell ref="P12:R12"/>
    <mergeCell ref="A6:O8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41:G41"/>
    <mergeCell ref="F42:G42"/>
    <mergeCell ref="F43:G43"/>
    <mergeCell ref="F44:G44"/>
    <mergeCell ref="F45:G45"/>
    <mergeCell ref="F46:G46"/>
    <mergeCell ref="F35:G35"/>
    <mergeCell ref="F36:G36"/>
    <mergeCell ref="F37:G37"/>
    <mergeCell ref="F38:G38"/>
    <mergeCell ref="F39:G39"/>
    <mergeCell ref="F40:G40"/>
    <mergeCell ref="F53:G53"/>
    <mergeCell ref="F54:G54"/>
    <mergeCell ref="F55:G55"/>
    <mergeCell ref="F56:G56"/>
    <mergeCell ref="F57:G57"/>
    <mergeCell ref="F58:G58"/>
    <mergeCell ref="F47:G47"/>
    <mergeCell ref="F48:G48"/>
    <mergeCell ref="F49:G49"/>
    <mergeCell ref="F50:G50"/>
    <mergeCell ref="F51:G51"/>
    <mergeCell ref="F52:G52"/>
    <mergeCell ref="F65:G65"/>
    <mergeCell ref="F66:G66"/>
    <mergeCell ref="F67:G67"/>
    <mergeCell ref="F68:G68"/>
    <mergeCell ref="F69:G69"/>
    <mergeCell ref="F70:G70"/>
    <mergeCell ref="F59:G59"/>
    <mergeCell ref="F60:G60"/>
    <mergeCell ref="F61:G61"/>
    <mergeCell ref="F62:G62"/>
    <mergeCell ref="F63:G63"/>
    <mergeCell ref="F64:G64"/>
    <mergeCell ref="F77:G77"/>
    <mergeCell ref="F78:G78"/>
    <mergeCell ref="F79:G79"/>
    <mergeCell ref="F80:G80"/>
    <mergeCell ref="F81:G81"/>
    <mergeCell ref="F82:G82"/>
    <mergeCell ref="F71:G71"/>
    <mergeCell ref="F72:G72"/>
    <mergeCell ref="F73:G73"/>
    <mergeCell ref="F74:G74"/>
    <mergeCell ref="F75:G75"/>
    <mergeCell ref="F76:G76"/>
    <mergeCell ref="F89:G89"/>
    <mergeCell ref="F90:G90"/>
    <mergeCell ref="F91:G91"/>
    <mergeCell ref="F92:G92"/>
    <mergeCell ref="F93:G93"/>
    <mergeCell ref="F94:G94"/>
    <mergeCell ref="F83:G83"/>
    <mergeCell ref="F84:G84"/>
    <mergeCell ref="F85:G85"/>
    <mergeCell ref="F86:G86"/>
    <mergeCell ref="F87:G87"/>
    <mergeCell ref="F88:G88"/>
    <mergeCell ref="F101:G101"/>
    <mergeCell ref="F102:G102"/>
    <mergeCell ref="F103:G103"/>
    <mergeCell ref="F104:G104"/>
    <mergeCell ref="F105:G105"/>
    <mergeCell ref="F106:G106"/>
    <mergeCell ref="F95:G95"/>
    <mergeCell ref="F96:G96"/>
    <mergeCell ref="F97:G97"/>
    <mergeCell ref="F98:G98"/>
    <mergeCell ref="F99:G99"/>
    <mergeCell ref="F100:G100"/>
    <mergeCell ref="F113:G113"/>
    <mergeCell ref="F114:G114"/>
    <mergeCell ref="F115:G115"/>
    <mergeCell ref="F116:G116"/>
    <mergeCell ref="F117:G117"/>
    <mergeCell ref="F118:G118"/>
    <mergeCell ref="F107:G107"/>
    <mergeCell ref="F108:G108"/>
    <mergeCell ref="F109:G109"/>
    <mergeCell ref="F110:G110"/>
    <mergeCell ref="F111:G111"/>
    <mergeCell ref="F112:G112"/>
    <mergeCell ref="F125:G125"/>
    <mergeCell ref="F126:G126"/>
    <mergeCell ref="F127:G127"/>
    <mergeCell ref="F128:G128"/>
    <mergeCell ref="F129:G129"/>
    <mergeCell ref="F130:G130"/>
    <mergeCell ref="F119:G119"/>
    <mergeCell ref="F120:G120"/>
    <mergeCell ref="F121:G121"/>
    <mergeCell ref="F122:G122"/>
    <mergeCell ref="F123:G123"/>
    <mergeCell ref="F124:G124"/>
    <mergeCell ref="F137:G137"/>
    <mergeCell ref="F138:G138"/>
    <mergeCell ref="F139:G139"/>
    <mergeCell ref="F140:G140"/>
    <mergeCell ref="F141:G141"/>
    <mergeCell ref="F142:G142"/>
    <mergeCell ref="F131:G131"/>
    <mergeCell ref="F132:G132"/>
    <mergeCell ref="F133:G133"/>
    <mergeCell ref="F134:G134"/>
    <mergeCell ref="F135:G135"/>
    <mergeCell ref="F136:G136"/>
    <mergeCell ref="F149:G149"/>
    <mergeCell ref="F150:G150"/>
    <mergeCell ref="F151:G151"/>
    <mergeCell ref="F152:G152"/>
    <mergeCell ref="F153:G153"/>
    <mergeCell ref="F154:G154"/>
    <mergeCell ref="F143:G143"/>
    <mergeCell ref="F144:G144"/>
    <mergeCell ref="F145:G145"/>
    <mergeCell ref="F146:G146"/>
    <mergeCell ref="F147:G147"/>
    <mergeCell ref="F148:G148"/>
    <mergeCell ref="F161:G161"/>
    <mergeCell ref="F162:G162"/>
    <mergeCell ref="F163:G163"/>
    <mergeCell ref="F164:G164"/>
    <mergeCell ref="F165:G165"/>
    <mergeCell ref="F166:G166"/>
    <mergeCell ref="F155:G155"/>
    <mergeCell ref="F156:G156"/>
    <mergeCell ref="F157:G157"/>
    <mergeCell ref="F158:G158"/>
    <mergeCell ref="F159:G159"/>
    <mergeCell ref="F160:G160"/>
    <mergeCell ref="Q46:T46"/>
    <mergeCell ref="Q47:S47"/>
    <mergeCell ref="Q42:U42"/>
    <mergeCell ref="Q43:R43"/>
    <mergeCell ref="Q44:R44"/>
    <mergeCell ref="Q45:R45"/>
    <mergeCell ref="Q62:R62"/>
    <mergeCell ref="Q40:R40"/>
    <mergeCell ref="Q41:R41"/>
    <mergeCell ref="P83:V83"/>
    <mergeCell ref="Q85:R85"/>
    <mergeCell ref="Q77:R77"/>
    <mergeCell ref="Q78:R78"/>
    <mergeCell ref="Q79:R79"/>
    <mergeCell ref="Q80:S80"/>
    <mergeCell ref="P61:S61"/>
    <mergeCell ref="Q81:S81"/>
    <mergeCell ref="Q68:S68"/>
    <mergeCell ref="Q69:R69"/>
    <mergeCell ref="Q70:S70"/>
    <mergeCell ref="Q72:R72"/>
    <mergeCell ref="Q73:S73"/>
    <mergeCell ref="Q75:R75"/>
    <mergeCell ref="Q76:R76"/>
    <mergeCell ref="AG31:AH31"/>
    <mergeCell ref="AK29:AL29"/>
    <mergeCell ref="AK31:AL31"/>
    <mergeCell ref="AO29:AP29"/>
    <mergeCell ref="AO31:AP31"/>
    <mergeCell ref="AS29:AT29"/>
    <mergeCell ref="AS31:AT31"/>
    <mergeCell ref="AW29:AX29"/>
    <mergeCell ref="AW31:AX31"/>
    <mergeCell ref="AG29:AH29"/>
    <mergeCell ref="F22:G22"/>
    <mergeCell ref="F29:G29"/>
    <mergeCell ref="F30:G30"/>
    <mergeCell ref="Q34:S34"/>
    <mergeCell ref="Q29:R29"/>
    <mergeCell ref="U29:V29"/>
    <mergeCell ref="U31:V31"/>
    <mergeCell ref="Y31:Z31"/>
    <mergeCell ref="AC31:AD31"/>
    <mergeCell ref="Y34:AA34"/>
    <mergeCell ref="Y29:Z29"/>
    <mergeCell ref="AC29:AD29"/>
    <mergeCell ref="F31:G31"/>
    <mergeCell ref="F32:G32"/>
    <mergeCell ref="F33:G33"/>
    <mergeCell ref="F34:G34"/>
    <mergeCell ref="F23:G23"/>
    <mergeCell ref="F24:G24"/>
    <mergeCell ref="F25:G25"/>
    <mergeCell ref="F26:G26"/>
    <mergeCell ref="F27:G27"/>
    <mergeCell ref="F28:G28"/>
  </mergeCells>
  <conditionalFormatting sqref="H18">
    <cfRule type="duplicateValues" dxfId="3" priority="4"/>
  </conditionalFormatting>
  <conditionalFormatting sqref="H12:H18">
    <cfRule type="duplicateValues" dxfId="2" priority="2"/>
    <cfRule type="duplicateValues" dxfId="1" priority="3"/>
  </conditionalFormatting>
  <conditionalFormatting sqref="H12:H19">
    <cfRule type="duplicateValues" dxfId="0" priority="1"/>
  </conditionalFormatting>
  <dataValidations count="9">
    <dataValidation type="list" allowBlank="1" showInputMessage="1" showErrorMessage="1" errorTitle="error" error="Please select data in the list._x000d__x000a_(Add-in A-Tools: Author: Nguyen Duy Tuan - http://atoolspro.com)" sqref="L12:L166">
      <formula1>atools__G1_G5_1</formula1>
    </dataValidation>
    <dataValidation type="list" allowBlank="1" showInputMessage="1" showErrorMessage="1" errorTitle="error" error="Please select data in the list._x000d__x000a_(Add-in A-Tools: Author: Nguyen Duy Tuan - http://atoolspro.com)" sqref="M12:M166">
      <formula1>atools__I1_I4_1</formula1>
    </dataValidation>
    <dataValidation type="list" allowBlank="1" showInputMessage="1" showErrorMessage="1" errorTitle="error" error="Please select data in the list._x000d__x000a_(Add-in A-Tools: Author: Nguyen Duy Tuan - http://atoolspro.com)" sqref="N12:N166">
      <formula1>atools__O1_O5_1</formula1>
    </dataValidation>
    <dataValidation type="list" allowBlank="1" showInputMessage="1" showErrorMessage="1" errorTitle="error" error="Please select data in the list._x000d__x000a_(Add-in A-Tools: Author: Nguyen Duy Tuan - http://atoolspro.com)" sqref="B12:B166">
      <formula1>atools__M1_M16_1</formula1>
    </dataValidation>
    <dataValidation type="list" allowBlank="1" showInputMessage="1" showErrorMessage="1" errorTitle="error" error="Please select data in the list._x000d__x000a_(Add-in A-Tools: Author: Nguyen Duy Tuan - http://atoolspro.com)" sqref="H12:H166">
      <formula1>atools__A1_A8_1</formula1>
    </dataValidation>
    <dataValidation type="list" allowBlank="1" showInputMessage="1" showErrorMessage="1" errorTitle="error" error="Please select data in the list._x000d__x000a_(Add-in A-Tools: Author: Nguyen Duy Tuan - http://atoolspro.com)" sqref="O12:O166">
      <formula1>atools__Q1_Q4_1</formula1>
    </dataValidation>
    <dataValidation type="list" allowBlank="1" showInputMessage="1" showErrorMessage="1" errorTitle="error" error="Please select data in the list._x000d__x000a_(Add-in A-Tools: Author: Nguyen Duy Tuan - http://atoolspro.com)" sqref="I12:I166">
      <formula1>atools__C1_C7_1</formula1>
    </dataValidation>
    <dataValidation type="list" allowBlank="1" showInputMessage="1" showErrorMessage="1" errorTitle="error" error="Please select data in the list._x000d__x000a_(Add-in A-Tools: Author: Nguyen Duy Tuan - http://atoolspro.com)" sqref="K12:K166">
      <formula1>atools__E1_E13_1</formula1>
    </dataValidation>
    <dataValidation type="list" allowBlank="1" showInputMessage="1" showErrorMessage="1" errorTitle="error" error="Please select data in the list._x000d__x000a_(Add-in A-Tools: Author: Nguyen Duy Tuan - http://atoolspro.com)" sqref="J12:J166">
      <formula1>atools__K1_K34_1</formula1>
    </dataValidation>
  </dataValidations>
  <pageMargins left="0.7" right="0.7" top="0.75" bottom="0.75" header="0.3" footer="0.3"/>
  <pageSetup paperSize="9" scale="46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topLeftCell="A2" workbookViewId="0">
      <selection activeCell="A2" sqref="A2:A6"/>
    </sheetView>
  </sheetViews>
  <sheetFormatPr defaultRowHeight="15" x14ac:dyDescent="0.25"/>
  <sheetData>
    <row r="1" spans="1:17" ht="120" x14ac:dyDescent="0.25">
      <c r="A1" s="1" t="s">
        <v>6</v>
      </c>
      <c r="C1" s="4" t="s">
        <v>7</v>
      </c>
      <c r="E1" s="4" t="s">
        <v>8</v>
      </c>
      <c r="G1" s="4" t="s">
        <v>9</v>
      </c>
      <c r="I1" s="4" t="s">
        <v>138</v>
      </c>
      <c r="K1" s="4" t="s">
        <v>10</v>
      </c>
      <c r="M1" s="4" t="s">
        <v>2</v>
      </c>
      <c r="O1" s="13" t="s">
        <v>119</v>
      </c>
      <c r="Q1" s="2" t="s">
        <v>120</v>
      </c>
    </row>
    <row r="2" spans="1:17" ht="45" x14ac:dyDescent="0.25">
      <c r="A2" s="6" t="s">
        <v>11</v>
      </c>
      <c r="C2" s="2" t="s">
        <v>142</v>
      </c>
      <c r="E2" s="2" t="s">
        <v>50</v>
      </c>
      <c r="G2" s="3" t="s">
        <v>12</v>
      </c>
      <c r="I2" s="2" t="s">
        <v>13</v>
      </c>
      <c r="K2" s="2" t="s">
        <v>42</v>
      </c>
      <c r="M2" s="7" t="s">
        <v>14</v>
      </c>
      <c r="O2" s="2" t="s">
        <v>15</v>
      </c>
      <c r="Q2" s="2" t="s">
        <v>122</v>
      </c>
    </row>
    <row r="3" spans="1:17" ht="60" x14ac:dyDescent="0.25">
      <c r="A3" s="8" t="s">
        <v>16</v>
      </c>
      <c r="C3" s="2" t="s">
        <v>140</v>
      </c>
      <c r="E3" s="2" t="s">
        <v>51</v>
      </c>
      <c r="G3" s="3" t="s">
        <v>17</v>
      </c>
      <c r="I3" s="2" t="s">
        <v>18</v>
      </c>
      <c r="K3" s="2" t="s">
        <v>43</v>
      </c>
      <c r="M3" s="5" t="s">
        <v>19</v>
      </c>
      <c r="O3" s="2" t="s">
        <v>20</v>
      </c>
      <c r="Q3" s="2" t="s">
        <v>123</v>
      </c>
    </row>
    <row r="4" spans="1:17" ht="150" x14ac:dyDescent="0.25">
      <c r="A4" s="6" t="s">
        <v>21</v>
      </c>
      <c r="C4" s="2" t="s">
        <v>141</v>
      </c>
      <c r="E4" s="2" t="s">
        <v>52</v>
      </c>
      <c r="G4" s="2" t="s">
        <v>22</v>
      </c>
      <c r="I4" s="2" t="s">
        <v>23</v>
      </c>
      <c r="K4" s="2" t="s">
        <v>183</v>
      </c>
      <c r="M4" s="5" t="s">
        <v>24</v>
      </c>
      <c r="O4" s="2" t="s">
        <v>25</v>
      </c>
      <c r="Q4" s="2" t="s">
        <v>124</v>
      </c>
    </row>
    <row r="5" spans="1:17" ht="75" x14ac:dyDescent="0.25">
      <c r="A5" s="9" t="s">
        <v>26</v>
      </c>
      <c r="C5" s="10" t="s">
        <v>41</v>
      </c>
      <c r="E5" s="2" t="s">
        <v>48</v>
      </c>
      <c r="G5" s="10" t="s">
        <v>27</v>
      </c>
      <c r="I5" s="11"/>
      <c r="K5" s="2" t="s">
        <v>44</v>
      </c>
      <c r="M5" s="5" t="s">
        <v>28</v>
      </c>
      <c r="O5" s="2" t="s">
        <v>29</v>
      </c>
    </row>
    <row r="6" spans="1:17" ht="60" x14ac:dyDescent="0.25">
      <c r="A6" s="9" t="s">
        <v>30</v>
      </c>
      <c r="C6" s="10" t="s">
        <v>143</v>
      </c>
      <c r="E6" s="2" t="s">
        <v>49</v>
      </c>
      <c r="K6" s="2" t="s">
        <v>47</v>
      </c>
      <c r="M6" s="5" t="s">
        <v>164</v>
      </c>
    </row>
    <row r="7" spans="1:17" ht="187.5" x14ac:dyDescent="0.25">
      <c r="A7" s="9" t="s">
        <v>113</v>
      </c>
      <c r="C7" s="10" t="s">
        <v>151</v>
      </c>
      <c r="E7" s="2" t="s">
        <v>54</v>
      </c>
      <c r="K7" s="10" t="s">
        <v>46</v>
      </c>
      <c r="M7" s="5" t="s">
        <v>31</v>
      </c>
    </row>
    <row r="8" spans="1:17" ht="131.25" x14ac:dyDescent="0.25">
      <c r="A8" s="9" t="s">
        <v>114</v>
      </c>
      <c r="E8" s="10" t="s">
        <v>33</v>
      </c>
      <c r="K8" s="10" t="s">
        <v>117</v>
      </c>
      <c r="M8" s="5" t="s">
        <v>32</v>
      </c>
    </row>
    <row r="9" spans="1:17" ht="45" x14ac:dyDescent="0.25">
      <c r="E9" s="10" t="s">
        <v>55</v>
      </c>
      <c r="K9" s="10" t="s">
        <v>45</v>
      </c>
      <c r="M9" s="12" t="s">
        <v>34</v>
      </c>
    </row>
    <row r="10" spans="1:17" ht="30" x14ac:dyDescent="0.25">
      <c r="E10" s="10" t="s">
        <v>108</v>
      </c>
      <c r="K10" s="10" t="s">
        <v>144</v>
      </c>
      <c r="M10" s="12" t="s">
        <v>35</v>
      </c>
    </row>
    <row r="11" spans="1:17" ht="90" x14ac:dyDescent="0.25">
      <c r="E11" s="10" t="s">
        <v>126</v>
      </c>
      <c r="K11" s="10" t="s">
        <v>145</v>
      </c>
      <c r="M11" s="12" t="s">
        <v>36</v>
      </c>
    </row>
    <row r="12" spans="1:17" ht="45" x14ac:dyDescent="0.25">
      <c r="E12" s="10" t="s">
        <v>125</v>
      </c>
      <c r="K12" s="10" t="s">
        <v>146</v>
      </c>
      <c r="M12" s="12" t="s">
        <v>37</v>
      </c>
    </row>
    <row r="13" spans="1:17" ht="30" x14ac:dyDescent="0.25">
      <c r="E13" s="10" t="s">
        <v>201</v>
      </c>
      <c r="K13" s="10" t="s">
        <v>147</v>
      </c>
      <c r="M13" s="12" t="s">
        <v>38</v>
      </c>
    </row>
    <row r="14" spans="1:17" ht="30" x14ac:dyDescent="0.25">
      <c r="K14" s="10" t="s">
        <v>148</v>
      </c>
      <c r="M14" s="12" t="s">
        <v>39</v>
      </c>
    </row>
    <row r="15" spans="1:17" ht="45" x14ac:dyDescent="0.25">
      <c r="K15" s="10" t="s">
        <v>149</v>
      </c>
      <c r="M15" s="12" t="s">
        <v>40</v>
      </c>
    </row>
    <row r="16" spans="1:17" ht="60" x14ac:dyDescent="0.25">
      <c r="K16" s="10" t="s">
        <v>150</v>
      </c>
      <c r="M16" s="12" t="s">
        <v>111</v>
      </c>
    </row>
    <row r="17" spans="11:11" ht="30" x14ac:dyDescent="0.25">
      <c r="K17" s="10" t="s">
        <v>182</v>
      </c>
    </row>
    <row r="18" spans="11:11" ht="30" x14ac:dyDescent="0.25">
      <c r="K18" s="10" t="s">
        <v>166</v>
      </c>
    </row>
    <row r="19" spans="11:11" ht="30" x14ac:dyDescent="0.25">
      <c r="K19" s="10" t="s">
        <v>167</v>
      </c>
    </row>
    <row r="20" spans="11:11" ht="30" x14ac:dyDescent="0.25">
      <c r="K20" s="10" t="s">
        <v>168</v>
      </c>
    </row>
    <row r="21" spans="11:11" ht="30" x14ac:dyDescent="0.25">
      <c r="K21" s="10" t="s">
        <v>169</v>
      </c>
    </row>
    <row r="22" spans="11:11" ht="30" x14ac:dyDescent="0.25">
      <c r="K22" s="10" t="s">
        <v>170</v>
      </c>
    </row>
    <row r="23" spans="11:11" ht="30" x14ac:dyDescent="0.25">
      <c r="K23" s="10" t="s">
        <v>171</v>
      </c>
    </row>
    <row r="24" spans="11:11" ht="30" x14ac:dyDescent="0.25">
      <c r="K24" s="10" t="s">
        <v>172</v>
      </c>
    </row>
    <row r="25" spans="11:11" x14ac:dyDescent="0.25">
      <c r="K25" s="10" t="s">
        <v>173</v>
      </c>
    </row>
    <row r="26" spans="11:11" ht="30" x14ac:dyDescent="0.25">
      <c r="K26" s="10" t="s">
        <v>174</v>
      </c>
    </row>
    <row r="27" spans="11:11" ht="45" x14ac:dyDescent="0.25">
      <c r="K27" s="10" t="s">
        <v>175</v>
      </c>
    </row>
    <row r="28" spans="11:11" ht="30" x14ac:dyDescent="0.25">
      <c r="K28" s="10" t="s">
        <v>176</v>
      </c>
    </row>
    <row r="29" spans="11:11" ht="45" x14ac:dyDescent="0.25">
      <c r="K29" s="10" t="s">
        <v>177</v>
      </c>
    </row>
    <row r="30" spans="11:11" ht="30" x14ac:dyDescent="0.25">
      <c r="K30" s="10" t="s">
        <v>178</v>
      </c>
    </row>
    <row r="31" spans="11:11" ht="30" x14ac:dyDescent="0.25">
      <c r="K31" s="10" t="s">
        <v>179</v>
      </c>
    </row>
    <row r="32" spans="11:11" ht="30" x14ac:dyDescent="0.25">
      <c r="K32" s="10" t="s">
        <v>180</v>
      </c>
    </row>
    <row r="33" spans="11:11" ht="30" x14ac:dyDescent="0.25">
      <c r="K33" s="10" t="s">
        <v>181</v>
      </c>
    </row>
    <row r="34" spans="11:11" ht="45" x14ac:dyDescent="0.25">
      <c r="K34" s="10" t="s">
        <v>203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22</vt:i4>
      </vt:variant>
    </vt:vector>
  </HeadingPairs>
  <TitlesOfParts>
    <vt:vector size="24" baseType="lpstr">
      <vt:lpstr>Sheet1</vt:lpstr>
      <vt:lpstr>Sheet2</vt:lpstr>
      <vt:lpstr>atools__A1_A6_1</vt:lpstr>
      <vt:lpstr>atools__A1_A8_1</vt:lpstr>
      <vt:lpstr>atools__C1_C6_1</vt:lpstr>
      <vt:lpstr>atools__C1_C7_1</vt:lpstr>
      <vt:lpstr>atools__E1_E10_1</vt:lpstr>
      <vt:lpstr>atools__E1_E12_1</vt:lpstr>
      <vt:lpstr>atools__E1_E13_1</vt:lpstr>
      <vt:lpstr>atools__E1_E8_1</vt:lpstr>
      <vt:lpstr>atools__G1_G5_1</vt:lpstr>
      <vt:lpstr>atools__I1_I4_1</vt:lpstr>
      <vt:lpstr>atools__K1_K10_1</vt:lpstr>
      <vt:lpstr>atools__K1_K16_1</vt:lpstr>
      <vt:lpstr>atools__K1_K17_1</vt:lpstr>
      <vt:lpstr>atools__K1_K33_1</vt:lpstr>
      <vt:lpstr>atools__K1_K34_1</vt:lpstr>
      <vt:lpstr>atools__K1_K6_1</vt:lpstr>
      <vt:lpstr>atools__K1_K7_1</vt:lpstr>
      <vt:lpstr>atools__K1_K9_1</vt:lpstr>
      <vt:lpstr>atools__M1_M15_1</vt:lpstr>
      <vt:lpstr>atools__M1_M16_1</vt:lpstr>
      <vt:lpstr>atools__O1_O5_1</vt:lpstr>
      <vt:lpstr>atools__Q1_Q4_1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TruongCVP</cp:lastModifiedBy>
  <cp:lastPrinted>2017-09-11T08:29:46Z</cp:lastPrinted>
  <dcterms:created xsi:type="dcterms:W3CDTF">2017-08-31T08:53:11Z</dcterms:created>
  <dcterms:modified xsi:type="dcterms:W3CDTF">2017-11-14T01:52:38Z</dcterms:modified>
</cp:coreProperties>
</file>